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 defaultThemeVersion="164011"/>
  <mc:AlternateContent xmlns:mc="http://schemas.openxmlformats.org/markup-compatibility/2006">
    <mc:Choice Requires="x15">
      <x15ac:absPath xmlns:x15ac="http://schemas.microsoft.com/office/spreadsheetml/2010/11/ac" url="Z:\Cristiano - Orçamento\Publicação Mensal\2022\"/>
    </mc:Choice>
  </mc:AlternateContent>
  <bookViews>
    <workbookView xWindow="-105" yWindow="-105" windowWidth="23250" windowHeight="12450" tabRatio="841"/>
  </bookViews>
  <sheets>
    <sheet name="TJ 22" sheetId="26" r:id="rId1"/>
    <sheet name="FERJ 22" sheetId="28" r:id="rId2"/>
    <sheet name="FESMAM 22" sheetId="27" r:id="rId3"/>
    <sheet name="FERC 22" sheetId="29" r:id="rId4"/>
    <sheet name="FUNSEG 22" sheetId="30" r:id="rId5"/>
  </sheets>
  <definedNames>
    <definedName name="_xlnm.Print_Area" localSheetId="3">'FERC 22'!$B$4:$O$12</definedName>
    <definedName name="_xlnm.Print_Area" localSheetId="1">'FERJ 22'!$B$4:$O$17</definedName>
    <definedName name="_xlnm.Print_Area" localSheetId="2">'FESMAM 22'!$B$4:$O$12</definedName>
    <definedName name="_xlnm.Print_Area" localSheetId="4">'FUNSEG 22'!$B$4:$O$11</definedName>
    <definedName name="_xlnm.Print_Area" localSheetId="0">'TJ 22'!$B$5:$O$14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26" l="1"/>
  <c r="C5" i="26" l="1"/>
  <c r="F9" i="28" l="1"/>
  <c r="F17" i="28" s="1"/>
  <c r="N5" i="30"/>
  <c r="M5" i="30"/>
  <c r="L5" i="30"/>
  <c r="K5" i="30"/>
  <c r="J5" i="30"/>
  <c r="I5" i="30"/>
  <c r="H5" i="30"/>
  <c r="G5" i="30"/>
  <c r="F5" i="30"/>
  <c r="E5" i="30"/>
  <c r="D5" i="30"/>
  <c r="C5" i="30"/>
  <c r="N5" i="29"/>
  <c r="M5" i="29"/>
  <c r="L5" i="29"/>
  <c r="K5" i="29"/>
  <c r="J5" i="29"/>
  <c r="I5" i="29"/>
  <c r="H5" i="29"/>
  <c r="G5" i="29"/>
  <c r="F5" i="29"/>
  <c r="E5" i="29"/>
  <c r="D5" i="29"/>
  <c r="C5" i="29"/>
  <c r="N5" i="27"/>
  <c r="M5" i="27"/>
  <c r="L5" i="27"/>
  <c r="K5" i="27"/>
  <c r="J5" i="27"/>
  <c r="I5" i="27"/>
  <c r="H5" i="27"/>
  <c r="G5" i="27"/>
  <c r="F5" i="27"/>
  <c r="E5" i="27"/>
  <c r="D5" i="27"/>
  <c r="C5" i="27"/>
  <c r="N5" i="28"/>
  <c r="M5" i="28"/>
  <c r="L5" i="28"/>
  <c r="K5" i="28"/>
  <c r="J5" i="28"/>
  <c r="I5" i="28"/>
  <c r="H5" i="28"/>
  <c r="G5" i="28"/>
  <c r="F5" i="28"/>
  <c r="E5" i="28"/>
  <c r="D5" i="28"/>
  <c r="C5" i="28"/>
  <c r="D5" i="26"/>
  <c r="E5" i="26"/>
  <c r="F5" i="26"/>
  <c r="G5" i="26"/>
  <c r="H5" i="26"/>
  <c r="I5" i="26"/>
  <c r="J5" i="26"/>
  <c r="K5" i="26"/>
  <c r="L5" i="26"/>
  <c r="M5" i="26"/>
  <c r="N5" i="26"/>
  <c r="C15" i="30" l="1"/>
  <c r="C16" i="29"/>
  <c r="C21" i="28"/>
  <c r="Q10" i="26" l="1"/>
  <c r="Q11" i="26"/>
  <c r="I9" i="26" l="1"/>
  <c r="G11" i="30" l="1"/>
  <c r="G9" i="28"/>
  <c r="G17" i="28" s="1"/>
  <c r="G9" i="26"/>
  <c r="G14" i="26" s="1"/>
  <c r="O10" i="30" l="1"/>
  <c r="O10" i="27" l="1"/>
  <c r="O11" i="27"/>
  <c r="L9" i="29" l="1"/>
  <c r="K9" i="27" l="1"/>
  <c r="H9" i="29" l="1"/>
  <c r="O16" i="28" l="1"/>
  <c r="C9" i="26" l="1"/>
  <c r="E9" i="26"/>
  <c r="E14" i="26" s="1"/>
  <c r="I14" i="26"/>
  <c r="J9" i="26"/>
  <c r="J14" i="26" s="1"/>
  <c r="K9" i="26"/>
  <c r="K14" i="26" s="1"/>
  <c r="L9" i="26"/>
  <c r="L14" i="26" s="1"/>
  <c r="M9" i="26"/>
  <c r="M14" i="26" s="1"/>
  <c r="N9" i="26"/>
  <c r="N14" i="26" s="1"/>
  <c r="N11" i="30"/>
  <c r="J11" i="30"/>
  <c r="F11" i="30"/>
  <c r="K11" i="30"/>
  <c r="C11" i="30"/>
  <c r="M11" i="30"/>
  <c r="L11" i="30"/>
  <c r="I11" i="30"/>
  <c r="H11" i="30"/>
  <c r="E11" i="30"/>
  <c r="D11" i="30"/>
  <c r="O9" i="30"/>
  <c r="O11" i="29"/>
  <c r="N9" i="29"/>
  <c r="N12" i="29" s="1"/>
  <c r="J9" i="29"/>
  <c r="J12" i="29" s="1"/>
  <c r="F9" i="29"/>
  <c r="F12" i="29" s="1"/>
  <c r="O10" i="29"/>
  <c r="M9" i="29"/>
  <c r="M12" i="29" s="1"/>
  <c r="L12" i="29"/>
  <c r="K9" i="29"/>
  <c r="K12" i="29" s="1"/>
  <c r="I9" i="29"/>
  <c r="I12" i="29" s="1"/>
  <c r="H12" i="29"/>
  <c r="G9" i="29"/>
  <c r="G12" i="29" s="1"/>
  <c r="E9" i="29"/>
  <c r="E12" i="29" s="1"/>
  <c r="D9" i="29"/>
  <c r="D12" i="29" s="1"/>
  <c r="C9" i="29"/>
  <c r="C12" i="29" s="1"/>
  <c r="O15" i="28"/>
  <c r="O14" i="28"/>
  <c r="O13" i="28"/>
  <c r="L9" i="28"/>
  <c r="L17" i="28" s="1"/>
  <c r="H9" i="28"/>
  <c r="H17" i="28" s="1"/>
  <c r="D9" i="28"/>
  <c r="D17" i="28" s="1"/>
  <c r="O12" i="28"/>
  <c r="M9" i="28"/>
  <c r="M17" i="28" s="1"/>
  <c r="I9" i="28"/>
  <c r="I17" i="28" s="1"/>
  <c r="E9" i="28"/>
  <c r="E17" i="28" s="1"/>
  <c r="O11" i="28"/>
  <c r="N9" i="28"/>
  <c r="N17" i="28" s="1"/>
  <c r="J9" i="28"/>
  <c r="J17" i="28" s="1"/>
  <c r="O10" i="28"/>
  <c r="K9" i="28"/>
  <c r="K17" i="28" s="1"/>
  <c r="C9" i="28"/>
  <c r="C17" i="28" s="1"/>
  <c r="M9" i="27"/>
  <c r="M12" i="27" s="1"/>
  <c r="I9" i="27"/>
  <c r="I12" i="27" s="1"/>
  <c r="E9" i="27"/>
  <c r="E12" i="27" s="1"/>
  <c r="N9" i="27"/>
  <c r="N12" i="27" s="1"/>
  <c r="L9" i="27"/>
  <c r="L12" i="27" s="1"/>
  <c r="L16" i="26" s="1"/>
  <c r="K12" i="27"/>
  <c r="J9" i="27"/>
  <c r="J12" i="27" s="1"/>
  <c r="H9" i="27"/>
  <c r="H12" i="27" s="1"/>
  <c r="G9" i="27"/>
  <c r="G12" i="27" s="1"/>
  <c r="F9" i="27"/>
  <c r="F12" i="27" s="1"/>
  <c r="D9" i="27"/>
  <c r="D12" i="27" s="1"/>
  <c r="C9" i="27"/>
  <c r="C12" i="27" s="1"/>
  <c r="O13" i="26"/>
  <c r="O12" i="26"/>
  <c r="O17" i="26" s="1"/>
  <c r="H9" i="26"/>
  <c r="H14" i="26" s="1"/>
  <c r="D9" i="26"/>
  <c r="D14" i="26" s="1"/>
  <c r="O10" i="26"/>
  <c r="M16" i="26" l="1"/>
  <c r="D20" i="26"/>
  <c r="C24" i="28"/>
  <c r="N16" i="26"/>
  <c r="L19" i="28"/>
  <c r="L20" i="28" s="1"/>
  <c r="C14" i="30"/>
  <c r="C15" i="29"/>
  <c r="F9" i="26"/>
  <c r="F14" i="26" s="1"/>
  <c r="O11" i="30"/>
  <c r="O9" i="29"/>
  <c r="O12" i="29" s="1"/>
  <c r="O9" i="28"/>
  <c r="O17" i="28" s="1"/>
  <c r="O9" i="27"/>
  <c r="O12" i="27" s="1"/>
  <c r="C14" i="26"/>
  <c r="C20" i="26" s="1"/>
  <c r="O11" i="26"/>
  <c r="L21" i="28" l="1"/>
  <c r="O9" i="26"/>
  <c r="O14" i="26" s="1"/>
</calcChain>
</file>

<file path=xl/sharedStrings.xml><?xml version="1.0" encoding="utf-8"?>
<sst xmlns="http://schemas.openxmlformats.org/spreadsheetml/2006/main" count="191" uniqueCount="38">
  <si>
    <t>JAN</t>
  </si>
  <si>
    <t>Receitas</t>
  </si>
  <si>
    <t>Receitas Próprias</t>
  </si>
  <si>
    <t>Aplicação Financeira</t>
  </si>
  <si>
    <t>TOTAL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</si>
  <si>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</si>
  <si>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</si>
  <si>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</si>
  <si>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</si>
  <si>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</si>
  <si>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</si>
  <si>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</si>
  <si>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</si>
  <si>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</si>
  <si>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</si>
  <si>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</si>
  <si>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Custas Judiciais</t>
  </si>
  <si>
    <t>Custas Extrajudiciais</t>
  </si>
  <si>
    <t>Xérox</t>
  </si>
  <si>
    <t>UG: 040901 - FUNDO ESPECIAL DE MODERNIZAÇÃO E REAPARELHAMENTO DO JUDICIÁRIO</t>
  </si>
  <si>
    <t>Receita de Vale Transporte</t>
  </si>
  <si>
    <t>Exp. Econômia da Folha</t>
  </si>
  <si>
    <t>Emolumentos Extrajudiciais</t>
  </si>
  <si>
    <t>UG: 040903 - FUNDO ESPECIAL DAS SERVENTIAS DE REGISTRO CIVIL DE PESSOAS NATURAIS</t>
  </si>
  <si>
    <t>UG: 040904 - FUNDO ESPECIAL DE SEGURANÇA DA MAGISTRATURA DO ESTADO DO MARANHÃO</t>
  </si>
  <si>
    <t>UG: 040902 - FUNDO ESPECIAL DA ESCOLA SUPERIOR DA MAGISTRATURA DO ESTADO DO MARANHÃO</t>
  </si>
  <si>
    <t>Repasses Recebidos</t>
  </si>
  <si>
    <t>Custeio</t>
  </si>
  <si>
    <t>UG: 040101 - TRIBUNAL DE JUSTIÇA DO MARANHÃO</t>
  </si>
  <si>
    <t>Pessoal</t>
  </si>
  <si>
    <t>Precatórios</t>
  </si>
  <si>
    <t xml:space="preserve">  Total </t>
  </si>
  <si>
    <t>Custeio/Investimentos</t>
  </si>
  <si>
    <t>Leilão/Outras</t>
  </si>
  <si>
    <t>Receita Arrecadada</t>
  </si>
  <si>
    <t>Receita Orçamentária Prevista</t>
  </si>
  <si>
    <t>Orçamento Inicial</t>
  </si>
  <si>
    <t>Exercício: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</si>
</sst>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Segoe UI"/>
      <family val="2"/>
    </font>
    <font>
      <i/>
      <sz val="10"/>
      <color theme="1"/>
      <name val="Segoe UI"/>
      <family val="2"/>
    </font>
    <font>
      <sz val="11"/>
      <color theme="1"/>
      <name val="Segoe UI"/>
      <family val="2"/>
    </font>
    <font>
      <sz val="10"/>
      <name val="Arial"/>
      <family val="2"/>
    </font>
    <font>
      <sz val="11"/>
      <color theme="0"/>
      <name val="Segoe UI"/>
      <family val="2"/>
    </font>
    <font>
      <sz val="11"/>
      <name val="Segoe UI"/>
      <family val="2"/>
    </font>
    <font>
      <sz val="11"/>
      <color rgb="FFFF0000"/>
      <name val="Segoe UI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0"/>
      <color theme="0"/>
      <name val="Segoe UI"/>
      <family val="2"/>
    </font>
    <font>
      <b/>
      <sz val="11"/>
      <color theme="0"/>
      <name val="Segoe UI"/>
      <family val="2"/>
    </font>
    <font>
      <sz val="11"/>
      <color theme="1"/>
      <name val="Segoe U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theme="9"/>
      </patternFill>
    </fill>
  </fills>
  <borders count="7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30">
    <xf numFmtId="0" fontId="0" fillId="0" borderId="0" xfId="0"/>
    <xf numFmtId="43" fontId="2" fillId="0" borderId="0" xfId="1" applyFont="1" applyAlignment="1">
      <alignment horizontal="center" vertical="center"/>
    </xf>
    <xf numFmtId="43" fontId="2" fillId="0" borderId="0" xfId="1" applyFont="1" applyAlignment="1">
      <alignment vertical="center"/>
    </xf>
    <xf numFmtId="43" fontId="2" fillId="0" borderId="0" xfId="1" applyFont="1" applyAlignment="1">
      <alignment vertical="center" wrapText="1"/>
    </xf>
    <xf numFmtId="43" fontId="2" fillId="0" borderId="0" xfId="0" applyNumberFormat="1" applyFont="1" applyAlignment="1">
      <alignment horizontal="center" vertical="center"/>
    </xf>
    <xf numFmtId="10" fontId="2" fillId="0" borderId="0" xfId="2" applyNumberFormat="1" applyFont="1" applyAlignment="1">
      <alignment vertical="center"/>
    </xf>
    <xf numFmtId="43" fontId="5" fillId="0" borderId="0" xfId="1" applyFont="1" applyAlignment="1">
      <alignment horizontal="left" vertical="center" indent="1"/>
    </xf>
    <xf numFmtId="43" fontId="3" fillId="0" borderId="0" xfId="1" applyFont="1" applyAlignment="1">
      <alignment vertical="center"/>
    </xf>
    <xf numFmtId="43" fontId="4" fillId="0" borderId="0" xfId="1" applyFont="1" applyAlignment="1">
      <alignment vertical="center"/>
    </xf>
    <xf numFmtId="43" fontId="6" fillId="0" borderId="0" xfId="1" applyFont="1" applyAlignment="1">
      <alignment vertical="center"/>
    </xf>
    <xf numFmtId="43" fontId="4" fillId="0" borderId="0" xfId="1" applyFont="1" applyFill="1" applyAlignment="1">
      <alignment vertical="center"/>
    </xf>
    <xf numFmtId="9" fontId="2" fillId="0" borderId="0" xfId="2" applyFont="1" applyAlignment="1">
      <alignment vertical="center"/>
    </xf>
    <xf numFmtId="49" fontId="8" fillId="0" borderId="0" xfId="1" applyNumberFormat="1" applyFont="1" applyAlignment="1">
      <alignment vertical="center"/>
    </xf>
    <xf numFmtId="43" fontId="8" fillId="0" borderId="0" xfId="1" applyFont="1" applyAlignment="1">
      <alignment vertical="center"/>
    </xf>
    <xf numFmtId="43" fontId="9" fillId="0" borderId="0" xfId="1" applyFont="1" applyAlignment="1">
      <alignment vertical="center"/>
    </xf>
    <xf numFmtId="43" fontId="10" fillId="0" borderId="0" xfId="1" applyFont="1" applyAlignment="1">
      <alignment vertical="center"/>
    </xf>
    <xf numFmtId="4" fontId="11" fillId="0" borderId="0" xfId="0" applyNumberFormat="1" applyFont="1"/>
    <xf numFmtId="43" fontId="4" fillId="2" borderId="0" xfId="1" applyFont="1" applyFill="1" applyAlignment="1">
      <alignment vertical="center"/>
    </xf>
    <xf numFmtId="4" fontId="12" fillId="2" borderId="0" xfId="4" applyNumberFormat="1" applyFont="1" applyFill="1" applyAlignment="1">
      <alignment vertical="center"/>
    </xf>
    <xf numFmtId="43" fontId="8" fillId="2" borderId="0" xfId="1" applyFont="1" applyFill="1" applyAlignment="1">
      <alignment vertical="center"/>
    </xf>
    <xf numFmtId="43" fontId="13" fillId="0" borderId="0" xfId="1" applyFont="1" applyAlignment="1">
      <alignment vertical="center"/>
    </xf>
    <xf numFmtId="43" fontId="14" fillId="3" borderId="1" xfId="1" applyNumberFormat="1" applyFont="1" applyFill="1" applyBorder="1" applyAlignment="1">
      <alignment horizontal="center" vertical="center"/>
    </xf>
    <xf numFmtId="43" fontId="14" fillId="3" borderId="2" xfId="1" applyNumberFormat="1" applyFont="1" applyFill="1" applyBorder="1" applyAlignment="1">
      <alignment horizontal="center" vertical="center"/>
    </xf>
    <xf numFmtId="43" fontId="14" fillId="3" borderId="3" xfId="1" applyNumberFormat="1" applyFont="1" applyFill="1" applyBorder="1" applyAlignment="1">
      <alignment horizontal="center" vertical="center"/>
    </xf>
    <xf numFmtId="43" fontId="15" fillId="0" borderId="0" xfId="0" applyNumberFormat="1" applyFont="1" applyAlignment="1">
      <alignment horizontal="center" vertical="center"/>
    </xf>
    <xf numFmtId="43" fontId="15" fillId="0" borderId="0" xfId="0" applyNumberFormat="1" applyFont="1" applyAlignment="1">
      <alignment vertical="center"/>
    </xf>
    <xf numFmtId="43" fontId="2" fillId="0" borderId="0" xfId="1" applyNumberFormat="1" applyFont="1" applyBorder="1" applyAlignment="1">
      <alignment vertical="center"/>
    </xf>
    <xf numFmtId="43" fontId="2" fillId="0" borderId="4" xfId="1" applyNumberFormat="1" applyFont="1" applyBorder="1" applyAlignment="1">
      <alignment vertical="center"/>
    </xf>
    <xf numFmtId="43" fontId="2" fillId="0" borderId="5" xfId="1" applyNumberFormat="1" applyFont="1" applyBorder="1" applyAlignment="1">
      <alignment vertical="center"/>
    </xf>
    <xf numFmtId="43" fontId="3" fillId="0" borderId="6" xfId="1" applyNumberFormat="1" applyFont="1" applyBorder="1" applyAlignment="1">
      <alignment vertical="center"/>
    </xf>
  </cellXfs>
  <cellStyles count="5">
    <cellStyle name="Normal" xfId="0" builtinId="0"/>
    <cellStyle name="Normal 4" xfId="3"/>
    <cellStyle name="Percentagem" xfId="2" builtinId="5"/>
    <cellStyle name="Vírgula" xfId="1" builtinId="3"/>
    <cellStyle name="Vírgula 2" xfId="4"/>
  </cellStyles>
  <dxfs count="1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Segoe U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Segoe U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6" name="Tabela356789101112131417" displayName="Tabela356789101112131417" ref="B8:O14" totalsRowCount="1" headerRowDxfId="154" dataDxfId="153" totalsRowDxfId="152" headerRowCellStyle="Vírgula" dataCellStyle="Vírgula" totalsRowCellStyle="Vírgula">
  <autoFilter ref="B8:O13"/>
  <tableColumns count="14">
    <tableColumn id="1" name="Receitas" totalsRowLabel="  Total " dataDxfId="151" totalsRowDxfId="150" dataCellStyle="Vírgula"/>
    <tableColumn id="2" name="JAN" totalsRowFunction="custom" dataDxfId="149" totalsRowDxfId="148" dataCellStyle="Vírgula">
      <totalsRowFormula>C9+C13</totalsRowFormula>
    </tableColumn>
    <tableColumn id="3" name="FEV" totalsRowFunction="custom" dataDxfId="147" totalsRowDxfId="146" dataCellStyle="Vírgula">
      <totalsRowFormula>D9+D13</totalsRowFormula>
    </tableColumn>
    <tableColumn id="4" name="MAR" totalsRowFunction="custom" dataDxfId="145" totalsRowDxfId="144" dataCellStyle="Vírgula">
      <totalsRowFormula>E9+E13</totalsRowFormula>
    </tableColumn>
    <tableColumn id="5" name="ABR" totalsRowFunction="custom" dataDxfId="143" totalsRowDxfId="142" dataCellStyle="Vírgula">
      <totalsRowFormula>F9+F13</totalsRowFormula>
    </tableColumn>
    <tableColumn id="6" name="MAI" totalsRowFunction="custom" dataDxfId="141" totalsRowDxfId="140" dataCellStyle="Vírgula">
      <totalsRowFormula>G9+G13</totalsRowFormula>
    </tableColumn>
    <tableColumn id="7" name="JUN" totalsRowFunction="custom" dataDxfId="139" totalsRowDxfId="138" dataCellStyle="Vírgula">
      <totalsRowFormula>H9+H13</totalsRowFormula>
    </tableColumn>
    <tableColumn id="8" name="JUL" totalsRowFunction="custom" dataDxfId="137" totalsRowDxfId="136" dataCellStyle="Vírgula">
      <totalsRowFormula>I9+I13</totalsRowFormula>
    </tableColumn>
    <tableColumn id="9" name="AGO" totalsRowFunction="custom" dataDxfId="135" totalsRowDxfId="134" dataCellStyle="Vírgula">
      <totalsRowFormula>J9+J13</totalsRowFormula>
    </tableColumn>
    <tableColumn id="14" name="SET" totalsRowFunction="custom" dataDxfId="133" totalsRowDxfId="132" dataCellStyle="Vírgula">
      <totalsRowFormula>K9+K13</totalsRowFormula>
    </tableColumn>
    <tableColumn id="10" name="OUT" totalsRowFunction="custom" dataDxfId="131" totalsRowDxfId="130" dataCellStyle="Vírgula">
      <totalsRowFormula>L9+L13</totalsRowFormula>
    </tableColumn>
    <tableColumn id="11" name="NOV" totalsRowFunction="custom" dataDxfId="129" totalsRowDxfId="128" dataCellStyle="Vírgula">
      <totalsRowFormula>M9+M13</totalsRowFormula>
    </tableColumn>
    <tableColumn id="12" name="DEZ" totalsRowFunction="custom" dataDxfId="127" totalsRowDxfId="126" dataCellStyle="Vírgula">
      <totalsRowFormula>N9+N13</totalsRowFormula>
    </tableColumn>
    <tableColumn id="13" name="TOTAL" totalsRowFunction="custom" dataDxfId="125" totalsRowDxfId="124" dataCellStyle="Vírgula">
      <calculatedColumnFormula>SUM(C9:N9)</calculatedColumnFormula>
      <totalsRowFormula>O9+O13</totalsRow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18" name="Tabela319" displayName="Tabela319" ref="B8:O17" totalsRowCount="1" headerRowDxfId="123" dataDxfId="122" totalsRowDxfId="121" headerRowCellStyle="Vírgula" dataCellStyle="Vírgula" totalsRowCellStyle="Vírgula">
  <autoFilter ref="B8:O16"/>
  <tableColumns count="14">
    <tableColumn id="1" name="Receitas" totalsRowLabel="  Total " dataDxfId="120" totalsRowDxfId="55" dataCellStyle="Vírgula"/>
    <tableColumn id="2" name="JAN" totalsRowFunction="custom" dataDxfId="119" totalsRowDxfId="54" dataCellStyle="Vírgula">
      <totalsRowFormula>C9+C13+C14+C15+C16</totalsRowFormula>
    </tableColumn>
    <tableColumn id="3" name="FEV" totalsRowFunction="custom" dataDxfId="118" totalsRowDxfId="53" dataCellStyle="Vírgula">
      <totalsRowFormula>D9+D13+D14+D15+D16</totalsRowFormula>
    </tableColumn>
    <tableColumn id="4" name="MAR" totalsRowFunction="custom" dataDxfId="117" totalsRowDxfId="52" dataCellStyle="Vírgula">
      <totalsRowFormula>E9+E13+E14+E15+E16</totalsRowFormula>
    </tableColumn>
    <tableColumn id="5" name="ABR" totalsRowFunction="custom" dataDxfId="116" totalsRowDxfId="51" dataCellStyle="Vírgula">
      <totalsRowFormula>F9+F13+F14+F15+F16</totalsRowFormula>
    </tableColumn>
    <tableColumn id="6" name="MAI" totalsRowFunction="custom" dataDxfId="115" totalsRowDxfId="50" dataCellStyle="Vírgula">
      <totalsRowFormula>G9+G13+G14+G15+G16</totalsRowFormula>
    </tableColumn>
    <tableColumn id="7" name="JUN" totalsRowFunction="custom" dataDxfId="114" totalsRowDxfId="49" dataCellStyle="Vírgula">
      <totalsRowFormula>H9+H13+H14+H15+H16</totalsRowFormula>
    </tableColumn>
    <tableColumn id="8" name="JUL" totalsRowFunction="custom" dataDxfId="113" totalsRowDxfId="48" dataCellStyle="Vírgula">
      <totalsRowFormula>I9+I13+I14+I15+I16</totalsRowFormula>
    </tableColumn>
    <tableColumn id="9" name="AGO" totalsRowFunction="custom" dataDxfId="112" totalsRowDxfId="47" dataCellStyle="Vírgula">
      <totalsRowFormula>J9+J13+J14+J15+J16</totalsRowFormula>
    </tableColumn>
    <tableColumn id="14" name="SET" totalsRowFunction="custom" dataDxfId="111" totalsRowDxfId="46" dataCellStyle="Vírgula">
      <totalsRowFormula>K9+K13+K14+K15+K16</totalsRowFormula>
    </tableColumn>
    <tableColumn id="10" name="OUT" totalsRowFunction="custom" dataDxfId="110" totalsRowDxfId="45" dataCellStyle="Vírgula">
      <totalsRowFormula>L9+L13+L14+L15+L16</totalsRowFormula>
    </tableColumn>
    <tableColumn id="11" name="NOV" totalsRowFunction="custom" dataDxfId="109" totalsRowDxfId="44" dataCellStyle="Vírgula">
      <totalsRowFormula>M9+M13+M14+M15+M16</totalsRowFormula>
    </tableColumn>
    <tableColumn id="12" name="DEZ" totalsRowFunction="custom" dataDxfId="108" totalsRowDxfId="43" dataCellStyle="Vírgula">
      <totalsRowFormula>N9+N13+N14+N15+N16</totalsRowFormula>
    </tableColumn>
    <tableColumn id="13" name="TOTAL" totalsRowFunction="custom" dataDxfId="107" totalsRowDxfId="42" dataCellStyle="Vírgula">
      <calculatedColumnFormula>SUM(C9:N9)</calculatedColumnFormula>
      <totalsRowFormula>O9+O13+O14+O15+O16</totalsRow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17" name="Tabela356789101118" displayName="Tabela356789101118" ref="B8:O12" totalsRowCount="1" headerRowDxfId="106" dataDxfId="105" totalsRowDxfId="104" headerRowCellStyle="Vírgula" dataCellStyle="Vírgula" totalsRowCellStyle="Vírgula">
  <autoFilter ref="B8:O11"/>
  <tableColumns count="14">
    <tableColumn id="1" name="Receitas" totalsRowLabel="  Total " dataDxfId="103" totalsRowDxfId="41" dataCellStyle="Vírgula"/>
    <tableColumn id="2" name="JAN" totalsRowFunction="custom" dataDxfId="102" totalsRowDxfId="40" dataCellStyle="Vírgula">
      <totalsRowFormula>C9+C11</totalsRowFormula>
    </tableColumn>
    <tableColumn id="3" name="FEV" totalsRowFunction="custom" dataDxfId="101" totalsRowDxfId="39" dataCellStyle="Vírgula">
      <totalsRowFormula>D9+D11</totalsRowFormula>
    </tableColumn>
    <tableColumn id="4" name="MAR" totalsRowFunction="custom" dataDxfId="100" totalsRowDxfId="38" dataCellStyle="Vírgula">
      <totalsRowFormula>E9+E11</totalsRowFormula>
    </tableColumn>
    <tableColumn id="5" name="ABR" totalsRowFunction="custom" dataDxfId="99" totalsRowDxfId="37" dataCellStyle="Vírgula">
      <totalsRowFormula>F9+F11</totalsRowFormula>
    </tableColumn>
    <tableColumn id="6" name="MAI" totalsRowFunction="custom" dataDxfId="98" totalsRowDxfId="36" dataCellStyle="Vírgula">
      <totalsRowFormula>G9+G11</totalsRowFormula>
    </tableColumn>
    <tableColumn id="7" name="JUN" totalsRowFunction="custom" dataDxfId="97" totalsRowDxfId="35" dataCellStyle="Vírgula">
      <totalsRowFormula>H9+H11</totalsRowFormula>
    </tableColumn>
    <tableColumn id="8" name="JUL" totalsRowFunction="custom" dataDxfId="96" totalsRowDxfId="34" dataCellStyle="Vírgula">
      <totalsRowFormula>I9+I11</totalsRowFormula>
    </tableColumn>
    <tableColumn id="9" name="AGO" totalsRowFunction="custom" dataDxfId="95" totalsRowDxfId="33" dataCellStyle="Vírgula">
      <totalsRowFormula>J9+J11</totalsRowFormula>
    </tableColumn>
    <tableColumn id="14" name="SET" totalsRowFunction="custom" dataDxfId="94" totalsRowDxfId="32" dataCellStyle="Vírgula">
      <totalsRowFormula>K9+K11</totalsRowFormula>
    </tableColumn>
    <tableColumn id="10" name="OUT" totalsRowFunction="custom" dataDxfId="93" totalsRowDxfId="31" dataCellStyle="Vírgula">
      <totalsRowFormula>L9+L11</totalsRowFormula>
    </tableColumn>
    <tableColumn id="11" name="NOV" totalsRowFunction="custom" dataDxfId="92" totalsRowDxfId="30" dataCellStyle="Vírgula">
      <totalsRowFormula>M9+M11</totalsRowFormula>
    </tableColumn>
    <tableColumn id="12" name="DEZ" totalsRowFunction="custom" dataDxfId="91" totalsRowDxfId="29" dataCellStyle="Vírgula">
      <totalsRowFormula>N9+N11</totalsRowFormula>
    </tableColumn>
    <tableColumn id="13" name="TOTAL" totalsRowFunction="custom" dataDxfId="90" totalsRowDxfId="28" dataCellStyle="Vírgula">
      <calculatedColumnFormula>SUM(C9:N9)</calculatedColumnFormula>
      <totalsRowFormula>O9+O11</totalsRowFormula>
    </tableColumn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19" name="Tabela3520" displayName="Tabela3520" ref="B8:O12" totalsRowCount="1" headerRowDxfId="89" dataDxfId="88" totalsRowDxfId="87" headerRowCellStyle="Vírgula" dataCellStyle="Vírgula" totalsRowCellStyle="Vírgula">
  <autoFilter ref="B8:O11"/>
  <tableColumns count="14">
    <tableColumn id="1" name="Receitas" totalsRowLabel="  Total " dataDxfId="86" totalsRowDxfId="27" dataCellStyle="Vírgula"/>
    <tableColumn id="2" name="JAN" totalsRowFunction="custom" dataDxfId="85" totalsRowDxfId="26" dataCellStyle="Vírgula">
      <totalsRowFormula>C9+C11</totalsRowFormula>
    </tableColumn>
    <tableColumn id="3" name="FEV" totalsRowFunction="custom" dataDxfId="84" totalsRowDxfId="25" dataCellStyle="Vírgula">
      <totalsRowFormula>D9+D11</totalsRowFormula>
    </tableColumn>
    <tableColumn id="4" name="MAR" totalsRowFunction="custom" dataDxfId="83" totalsRowDxfId="24" dataCellStyle="Vírgula">
      <totalsRowFormula>E9+E11</totalsRowFormula>
    </tableColumn>
    <tableColumn id="5" name="ABR" totalsRowFunction="custom" dataDxfId="82" totalsRowDxfId="23" dataCellStyle="Vírgula">
      <totalsRowFormula>F9+F11</totalsRowFormula>
    </tableColumn>
    <tableColumn id="6" name="MAI" totalsRowFunction="custom" dataDxfId="81" totalsRowDxfId="22" dataCellStyle="Vírgula">
      <totalsRowFormula>G9+G11</totalsRowFormula>
    </tableColumn>
    <tableColumn id="7" name="JUN" totalsRowFunction="custom" dataDxfId="80" totalsRowDxfId="21" dataCellStyle="Vírgula">
      <totalsRowFormula>H9+H11</totalsRowFormula>
    </tableColumn>
    <tableColumn id="8" name="JUL" totalsRowFunction="custom" dataDxfId="79" totalsRowDxfId="20" dataCellStyle="Vírgula">
      <totalsRowFormula>I9+I11</totalsRowFormula>
    </tableColumn>
    <tableColumn id="9" name="AGO" totalsRowFunction="custom" dataDxfId="78" totalsRowDxfId="19" dataCellStyle="Vírgula">
      <totalsRowFormula>J9+J11</totalsRowFormula>
    </tableColumn>
    <tableColumn id="14" name="SET" totalsRowFunction="custom" dataDxfId="77" totalsRowDxfId="18" dataCellStyle="Vírgula">
      <totalsRowFormula>K9+K11</totalsRowFormula>
    </tableColumn>
    <tableColumn id="10" name="OUT" totalsRowFunction="custom" dataDxfId="76" totalsRowDxfId="17" dataCellStyle="Vírgula">
      <totalsRowFormula>L9+L11</totalsRowFormula>
    </tableColumn>
    <tableColumn id="11" name="NOV" totalsRowFunction="custom" dataDxfId="75" totalsRowDxfId="16" dataCellStyle="Vírgula">
      <totalsRowFormula>M9+M11</totalsRowFormula>
    </tableColumn>
    <tableColumn id="12" name="DEZ" totalsRowFunction="custom" dataDxfId="74" totalsRowDxfId="15" dataCellStyle="Vírgula">
      <totalsRowFormula>N9+N11</totalsRowFormula>
    </tableColumn>
    <tableColumn id="13" name="TOTAL" totalsRowFunction="custom" dataDxfId="73" totalsRowDxfId="14" dataCellStyle="Vírgula">
      <calculatedColumnFormula>SUM(C9:N9)</calculatedColumnFormula>
      <totalsRowFormula>O9+O11</totalsRow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id="20" name="Tabela3567821" displayName="Tabela3567821" ref="B8:O11" totalsRowCount="1" headerRowDxfId="72" dataDxfId="71" totalsRowDxfId="70" headerRowCellStyle="Vírgula" dataCellStyle="Vírgula" totalsRowCellStyle="Vírgula">
  <autoFilter ref="B8:O10"/>
  <tableColumns count="14">
    <tableColumn id="1" name="Receitas" totalsRowLabel="  Total " dataDxfId="69" totalsRowDxfId="13" dataCellStyle="Vírgula"/>
    <tableColumn id="2" name="JAN" totalsRowFunction="custom" dataDxfId="68" totalsRowDxfId="12" dataCellStyle="Vírgula">
      <totalsRowFormula>C9+C10</totalsRowFormula>
    </tableColumn>
    <tableColumn id="3" name="FEV" totalsRowFunction="custom" dataDxfId="67" totalsRowDxfId="11" dataCellStyle="Vírgula">
      <totalsRowFormula>D9+D10</totalsRowFormula>
    </tableColumn>
    <tableColumn id="4" name="MAR" totalsRowFunction="custom" dataDxfId="66" totalsRowDxfId="10" dataCellStyle="Vírgula">
      <totalsRowFormula>E9+E10</totalsRowFormula>
    </tableColumn>
    <tableColumn id="5" name="ABR" totalsRowFunction="custom" dataDxfId="65" totalsRowDxfId="9" dataCellStyle="Vírgula">
      <totalsRowFormula>F9+F10</totalsRowFormula>
    </tableColumn>
    <tableColumn id="6" name="MAI" totalsRowFunction="custom" dataDxfId="64" totalsRowDxfId="8" dataCellStyle="Vírgula">
      <totalsRowFormula>G9+G10</totalsRowFormula>
    </tableColumn>
    <tableColumn id="7" name="JUN" totalsRowFunction="custom" dataDxfId="63" totalsRowDxfId="7" dataCellStyle="Vírgula">
      <totalsRowFormula>H9+H10</totalsRowFormula>
    </tableColumn>
    <tableColumn id="8" name="JUL" totalsRowFunction="custom" dataDxfId="62" totalsRowDxfId="6" dataCellStyle="Vírgula">
      <totalsRowFormula>I9+I10</totalsRowFormula>
    </tableColumn>
    <tableColumn id="9" name="AGO" totalsRowFunction="custom" dataDxfId="61" totalsRowDxfId="5" dataCellStyle="Vírgula">
      <totalsRowFormula>J9+J10</totalsRowFormula>
    </tableColumn>
    <tableColumn id="14" name="SET" totalsRowFunction="custom" dataDxfId="60" totalsRowDxfId="4" dataCellStyle="Vírgula">
      <totalsRowFormula>K9+K10</totalsRowFormula>
    </tableColumn>
    <tableColumn id="10" name="OUT" totalsRowFunction="custom" dataDxfId="59" totalsRowDxfId="3" dataCellStyle="Vírgula">
      <totalsRowFormula>L9+L10</totalsRowFormula>
    </tableColumn>
    <tableColumn id="11" name="NOV" totalsRowFunction="custom" dataDxfId="58" totalsRowDxfId="2" dataCellStyle="Vírgula">
      <totalsRowFormula>M9+M10</totalsRowFormula>
    </tableColumn>
    <tableColumn id="12" name="DEZ" totalsRowFunction="custom" dataDxfId="57" totalsRowDxfId="1" dataCellStyle="Vírgula">
      <totalsRowFormula>N9+N10</totalsRowFormula>
    </tableColumn>
    <tableColumn id="13" name="TOTAL" totalsRowFunction="custom" dataDxfId="56" totalsRowDxfId="0" dataCellStyle="Vírgula">
      <calculatedColumnFormula>SUM(C9:N9)</calculatedColumnFormula>
      <totalsRowFormula>O9+O10</totalsRow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6"/>
  <sheetViews>
    <sheetView showGridLines="0" tabSelected="1" zoomScale="93" zoomScaleNormal="93" workbookViewId="0">
      <pane xSplit="2" ySplit="8" topLeftCell="C9" activePane="bottomRight" state="frozen"/>
      <selection activeCell="B23" sqref="B23"/>
      <selection pane="topRight" activeCell="B23" sqref="B23"/>
      <selection pane="bottomLeft" activeCell="B23" sqref="B23"/>
      <selection pane="bottomRight" activeCell="O6" sqref="O6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11" width="19.140625" style="2" bestFit="1" customWidth="1"/>
    <col min="12" max="12" width="19.28515625" style="2" customWidth="1"/>
    <col min="13" max="13" width="18.85546875" style="2" customWidth="1"/>
    <col min="14" max="14" width="19.140625" style="2" bestFit="1" customWidth="1"/>
    <col min="15" max="15" width="21" style="2" bestFit="1" customWidth="1"/>
    <col min="16" max="16" width="9.140625" style="2"/>
    <col min="17" max="17" width="13.85546875" style="2" bestFit="1" customWidth="1"/>
    <col min="18" max="16384" width="9.140625" style="2"/>
  </cols>
  <sheetData>
    <row r="1" spans="2:17" ht="23.1" customHeight="1" x14ac:dyDescent="0.25">
      <c r="B1" s="7" t="s">
        <v>37</v>
      </c>
    </row>
    <row r="2" spans="2:17" ht="23.1" customHeight="1" x14ac:dyDescent="0.25">
      <c r="B2" s="7" t="s">
        <v>28</v>
      </c>
    </row>
    <row r="3" spans="2:17" ht="23.1" customHeight="1" x14ac:dyDescent="0.25">
      <c r="B3" s="7" t="s">
        <v>35</v>
      </c>
    </row>
    <row r="4" spans="2:17" ht="23.1" customHeight="1" x14ac:dyDescent="0.25">
      <c r="B4" s="21" t="s">
        <v>1</v>
      </c>
      <c r="C4" s="22" t="s">
        <v>0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3" t="s">
        <v>4</v>
      </c>
    </row>
    <row r="5" spans="2:17" ht="23.1" customHeight="1" x14ac:dyDescent="0.25">
      <c r="B5" s="27" t="s">
        <v>36</v>
      </c>
      <c r="C5" s="28">
        <f>$O$5/12</f>
        <v>126837000</v>
      </c>
      <c r="D5" s="28">
        <f t="shared" ref="D5:N5" si="0">$O$5/12</f>
        <v>126837000</v>
      </c>
      <c r="E5" s="28">
        <f t="shared" si="0"/>
        <v>126837000</v>
      </c>
      <c r="F5" s="28">
        <f t="shared" si="0"/>
        <v>126837000</v>
      </c>
      <c r="G5" s="28">
        <f t="shared" si="0"/>
        <v>126837000</v>
      </c>
      <c r="H5" s="28">
        <f t="shared" si="0"/>
        <v>126837000</v>
      </c>
      <c r="I5" s="28">
        <f t="shared" si="0"/>
        <v>126837000</v>
      </c>
      <c r="J5" s="28">
        <f t="shared" si="0"/>
        <v>126837000</v>
      </c>
      <c r="K5" s="28">
        <f t="shared" si="0"/>
        <v>126837000</v>
      </c>
      <c r="L5" s="28">
        <f t="shared" si="0"/>
        <v>126837000</v>
      </c>
      <c r="M5" s="28">
        <f t="shared" si="0"/>
        <v>126837000</v>
      </c>
      <c r="N5" s="28">
        <f t="shared" si="0"/>
        <v>126837000</v>
      </c>
      <c r="O5" s="29">
        <f>1496076000+25968000</f>
        <v>1522044000</v>
      </c>
    </row>
    <row r="6" spans="2:17" ht="23.1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7" ht="23.1" customHeight="1" x14ac:dyDescent="0.25">
      <c r="B7" s="7" t="s">
        <v>34</v>
      </c>
    </row>
    <row r="8" spans="2:17" s="1" customFormat="1" ht="18" customHeight="1" x14ac:dyDescent="0.25">
      <c r="B8" s="1" t="s">
        <v>1</v>
      </c>
      <c r="C8" s="1" t="s">
        <v>0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4</v>
      </c>
    </row>
    <row r="9" spans="2:17" ht="18" customHeight="1" x14ac:dyDescent="0.25">
      <c r="B9" s="2" t="s">
        <v>26</v>
      </c>
      <c r="C9" s="2">
        <f t="shared" ref="C9:N9" si="1">SUM(C10:C12)</f>
        <v>118441828.17</v>
      </c>
      <c r="D9" s="2">
        <f t="shared" si="1"/>
        <v>97167782.030000001</v>
      </c>
      <c r="E9" s="2">
        <f t="shared" si="1"/>
        <v>97167782.040000007</v>
      </c>
      <c r="F9" s="2">
        <f t="shared" si="1"/>
        <v>97167782.030000001</v>
      </c>
      <c r="G9" s="2">
        <f>SUM(G10:G12)</f>
        <v>97167782.030000001</v>
      </c>
      <c r="H9" s="2">
        <f t="shared" si="1"/>
        <v>110068416.67</v>
      </c>
      <c r="I9" s="2">
        <f>SUM(I10:I12)</f>
        <v>110068416.67</v>
      </c>
      <c r="J9" s="2">
        <f t="shared" si="1"/>
        <v>117068416.67</v>
      </c>
      <c r="K9" s="2">
        <f t="shared" si="1"/>
        <v>110068416.67</v>
      </c>
      <c r="L9" s="2">
        <f t="shared" si="1"/>
        <v>110068416.65000001</v>
      </c>
      <c r="M9" s="2">
        <f t="shared" si="1"/>
        <v>148068416.65000001</v>
      </c>
      <c r="N9" s="2">
        <f t="shared" si="1"/>
        <v>152151262.56999999</v>
      </c>
      <c r="O9" s="2">
        <f>SUM(C9:N9)</f>
        <v>1364674718.8499997</v>
      </c>
    </row>
    <row r="10" spans="2:17" s="8" customFormat="1" ht="18" customHeight="1" x14ac:dyDescent="0.25">
      <c r="B10" s="6" t="s">
        <v>32</v>
      </c>
      <c r="C10" s="8">
        <v>17715333.34</v>
      </c>
      <c r="D10" s="8">
        <v>17715333.329999998</v>
      </c>
      <c r="E10" s="8">
        <v>17715333.34</v>
      </c>
      <c r="F10" s="8">
        <v>17715333.329999998</v>
      </c>
      <c r="G10" s="8">
        <v>17715333.329999998</v>
      </c>
      <c r="H10" s="8">
        <v>17715333.34</v>
      </c>
      <c r="I10" s="8">
        <v>17715333.34</v>
      </c>
      <c r="J10" s="8">
        <v>17715333.34</v>
      </c>
      <c r="K10" s="8">
        <v>17715333.34</v>
      </c>
      <c r="L10" s="8">
        <v>17715333.32</v>
      </c>
      <c r="M10" s="8">
        <v>17715333.32</v>
      </c>
      <c r="N10" s="8">
        <v>14798179.24</v>
      </c>
      <c r="O10" s="8">
        <f>SUM(C10:N10)</f>
        <v>209666845.91</v>
      </c>
      <c r="Q10" s="20">
        <f>8099473.02+6721693.66</f>
        <v>14821166.68</v>
      </c>
    </row>
    <row r="11" spans="2:17" s="8" customFormat="1" ht="18" customHeight="1" x14ac:dyDescent="0.25">
      <c r="B11" s="6" t="s">
        <v>29</v>
      </c>
      <c r="C11" s="8">
        <v>100726494.83</v>
      </c>
      <c r="D11" s="8">
        <v>79452448.700000003</v>
      </c>
      <c r="E11" s="8">
        <v>79452448.700000003</v>
      </c>
      <c r="F11" s="8">
        <v>79452448.700000003</v>
      </c>
      <c r="G11" s="8">
        <v>79452448.700000003</v>
      </c>
      <c r="H11" s="8">
        <v>92353083.329999998</v>
      </c>
      <c r="I11" s="8">
        <v>92353083.329999998</v>
      </c>
      <c r="J11" s="8">
        <v>92353083.329999998</v>
      </c>
      <c r="K11" s="8">
        <v>92353083.329999998</v>
      </c>
      <c r="L11" s="8">
        <v>92353083.329999998</v>
      </c>
      <c r="M11" s="8">
        <v>92353083.329999998</v>
      </c>
      <c r="N11" s="8">
        <v>92353083.329999998</v>
      </c>
      <c r="O11" s="8">
        <f>SUM(C11:N11)</f>
        <v>1065007872.9400002</v>
      </c>
      <c r="Q11" s="20">
        <f>45000000+53774333.03</f>
        <v>98774333.030000001</v>
      </c>
    </row>
    <row r="12" spans="2:17" s="8" customFormat="1" ht="16.5" x14ac:dyDescent="0.25">
      <c r="B12" s="6" t="s">
        <v>30</v>
      </c>
      <c r="C12" s="8">
        <v>0</v>
      </c>
      <c r="D12" s="8">
        <v>0</v>
      </c>
      <c r="E12" s="8">
        <v>0</v>
      </c>
      <c r="F12" s="17">
        <v>0</v>
      </c>
      <c r="G12" s="8">
        <v>0</v>
      </c>
      <c r="H12" s="8">
        <v>0</v>
      </c>
      <c r="I12" s="8">
        <v>0</v>
      </c>
      <c r="J12" s="8">
        <v>7000000</v>
      </c>
      <c r="K12" s="8">
        <v>0</v>
      </c>
      <c r="L12" s="8">
        <v>0</v>
      </c>
      <c r="M12" s="8">
        <v>38000000</v>
      </c>
      <c r="N12" s="8">
        <v>45000000</v>
      </c>
      <c r="O12" s="2">
        <f>SUM(C12:N12)</f>
        <v>90000000</v>
      </c>
    </row>
    <row r="13" spans="2:17" ht="18" customHeight="1" x14ac:dyDescent="0.25">
      <c r="B13" s="2" t="s">
        <v>3</v>
      </c>
      <c r="C13" s="2">
        <v>2242161.37</v>
      </c>
      <c r="D13" s="2">
        <v>1954528.4299999997</v>
      </c>
      <c r="E13" s="2">
        <v>1785016.48</v>
      </c>
      <c r="F13" s="2">
        <v>1495908.31</v>
      </c>
      <c r="G13" s="2">
        <v>1975600.44</v>
      </c>
      <c r="H13" s="2">
        <v>1731542.05</v>
      </c>
      <c r="I13" s="2">
        <v>1707108.72</v>
      </c>
      <c r="J13" s="2">
        <v>2047530.38</v>
      </c>
      <c r="K13" s="2">
        <v>2191663.2600000002</v>
      </c>
      <c r="L13" s="2">
        <v>1953621.8099999998</v>
      </c>
      <c r="M13" s="2">
        <v>2013996.11</v>
      </c>
      <c r="N13" s="2">
        <v>1949787.53</v>
      </c>
      <c r="O13" s="2">
        <f>SUM(C13:N13)</f>
        <v>23048464.890000001</v>
      </c>
    </row>
    <row r="14" spans="2:17" ht="23.1" customHeight="1" x14ac:dyDescent="0.25">
      <c r="B14" s="24" t="s">
        <v>31</v>
      </c>
      <c r="C14" s="25">
        <f t="shared" ref="C14:O14" si="2">C9+C13</f>
        <v>120683989.54000001</v>
      </c>
      <c r="D14" s="25">
        <f t="shared" si="2"/>
        <v>99122310.460000008</v>
      </c>
      <c r="E14" s="25">
        <f t="shared" si="2"/>
        <v>98952798.520000011</v>
      </c>
      <c r="F14" s="25">
        <f t="shared" si="2"/>
        <v>98663690.340000004</v>
      </c>
      <c r="G14" s="25">
        <f t="shared" si="2"/>
        <v>99143382.469999999</v>
      </c>
      <c r="H14" s="25">
        <f t="shared" si="2"/>
        <v>111799958.72</v>
      </c>
      <c r="I14" s="25">
        <f t="shared" si="2"/>
        <v>111775525.39</v>
      </c>
      <c r="J14" s="25">
        <f t="shared" si="2"/>
        <v>119115947.05</v>
      </c>
      <c r="K14" s="25">
        <f t="shared" si="2"/>
        <v>112260079.93000001</v>
      </c>
      <c r="L14" s="25">
        <f t="shared" si="2"/>
        <v>112022038.46000001</v>
      </c>
      <c r="M14" s="25">
        <f t="shared" si="2"/>
        <v>150082412.76000002</v>
      </c>
      <c r="N14" s="25">
        <f t="shared" si="2"/>
        <v>154101050.09999999</v>
      </c>
      <c r="O14" s="25">
        <f t="shared" si="2"/>
        <v>1387723183.7399998</v>
      </c>
    </row>
    <row r="16" spans="2:17" ht="23.1" customHeight="1" x14ac:dyDescent="0.25">
      <c r="B16" s="12"/>
      <c r="C16" s="13"/>
      <c r="D16" s="13"/>
      <c r="E16" s="13"/>
      <c r="F16" s="13"/>
      <c r="G16" s="13"/>
      <c r="H16" s="14"/>
      <c r="I16" s="14"/>
      <c r="J16" s="13"/>
      <c r="K16" s="13"/>
      <c r="L16" s="13">
        <f>Tabela356789101112131417[[#Totals],[OUT]]+Tabela356789101118[[#Totals],[OUT]]+Tabela319[[#Totals],[OUT]]+Tabela3520[[#Totals],[OUT]]+Tabela3567821[[#Totals],[OUT]]</f>
        <v>133411331.40400001</v>
      </c>
      <c r="M16" s="13">
        <f>Tabela356789101112131417[[#Totals],[NOV]]+Tabela356789101118[[#Totals],[NOV]]+Tabela319[[#Totals],[NOV]]+Tabela3520[[#Totals],[NOV]]+Tabela3567821[[#Totals],[NOV]]</f>
        <v>177581253.75310001</v>
      </c>
      <c r="N16" s="13">
        <f>Tabela356789101112131417[[#Totals],[DEZ]]+Tabela356789101118[[#Totals],[DEZ]]+Tabela319[[#Totals],[DEZ]]+Tabela3520[[#Totals],[DEZ]]+Tabela3567821[[#Totals],[DEZ]]</f>
        <v>178464545.84</v>
      </c>
      <c r="O16" s="13">
        <v>185090000</v>
      </c>
    </row>
    <row r="17" spans="3:15" ht="23.1" customHeight="1" x14ac:dyDescent="0.25"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>
        <f>O16-O12</f>
        <v>95090000</v>
      </c>
    </row>
    <row r="18" spans="3:15" ht="23.1" customHeight="1" x14ac:dyDescent="0.25">
      <c r="D18" s="13"/>
      <c r="E18" s="15"/>
      <c r="F18" s="13"/>
      <c r="G18" s="13"/>
      <c r="H18" s="13"/>
      <c r="I18" s="14"/>
      <c r="J18" s="13"/>
      <c r="K18" s="13"/>
      <c r="L18" s="13"/>
      <c r="M18" s="15"/>
      <c r="N18" s="13"/>
      <c r="O18" s="13"/>
    </row>
    <row r="19" spans="3:15" ht="23.1" customHeight="1" x14ac:dyDescent="0.25">
      <c r="D19" s="13"/>
      <c r="E19" s="13"/>
      <c r="F19" s="13"/>
      <c r="G19" s="13"/>
      <c r="H19" s="13"/>
      <c r="I19" s="13"/>
      <c r="J19" s="13">
        <v>39446796</v>
      </c>
      <c r="K19" s="13"/>
      <c r="L19" s="13"/>
      <c r="M19" s="13"/>
      <c r="N19" s="13"/>
      <c r="O19" s="13"/>
    </row>
    <row r="20" spans="3:15" ht="23.1" customHeight="1" x14ac:dyDescent="0.25">
      <c r="C20" s="13">
        <f>Tabela356789101112131417[[#Totals],[JAN]]+Tabela319[[#Totals],[JAN]]+Tabela356789101118[[#Totals],[JAN]]+Tabela3520[[#Totals],[JAN]]+Tabela3567821[[#Totals],[JAN]]</f>
        <v>135498536.75</v>
      </c>
      <c r="D20" s="13">
        <f>Tabela356789101112131417[[#Totals],[FEV]]+Tabela319[[#Totals],[FEV]]+Tabela356789101118[[#Totals],[FEV]]+Tabela3520[[#Totals],[FEV]]+Tabela3567821[[#Totals],[FEV]]</f>
        <v>115669595.17000002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184679047.99000001</v>
      </c>
    </row>
    <row r="21" spans="3:15" ht="23.1" customHeight="1" x14ac:dyDescent="0.25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3:15" ht="23.1" customHeight="1" x14ac:dyDescent="0.2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3:15" ht="23.1" customHeight="1" x14ac:dyDescent="0.25">
      <c r="C23" s="13"/>
      <c r="D23" s="13"/>
      <c r="E23" s="13"/>
      <c r="F23" s="13"/>
      <c r="G23" s="13"/>
      <c r="H23" s="13"/>
      <c r="I23" s="13"/>
      <c r="J23" s="13"/>
      <c r="K23" s="13"/>
      <c r="L23" s="16"/>
      <c r="M23" s="13"/>
      <c r="N23" s="13"/>
      <c r="O23" s="13"/>
    </row>
    <row r="24" spans="3:15" ht="23.1" customHeight="1" x14ac:dyDescent="0.25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3:15" ht="23.1" customHeight="1" x14ac:dyDescent="0.25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3:15" ht="23.1" customHeight="1" x14ac:dyDescent="0.25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</sheetData>
  <printOptions horizontalCentered="1"/>
  <pageMargins left="0.31496062992125984" right="0.31496062992125984" top="0.94488188976377963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O9 O11 O10 O13 O12" calculatedColumn="1"/>
    <ignoredError sqref="H9 C9 D9:F9 J9:N9" formulaRange="1" calculatedColumn="1"/>
  </ignoredErrors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5"/>
  <sheetViews>
    <sheetView showGridLines="0" topLeftCell="B1" zoomScaleNormal="100" workbookViewId="0">
      <pane xSplit="1" ySplit="8" topLeftCell="C9" activePane="bottomRight" state="frozen"/>
      <selection activeCell="B2" sqref="B2"/>
      <selection pane="topRight" activeCell="B2" sqref="B2"/>
      <selection pane="bottomLeft" activeCell="B2" sqref="B2"/>
      <selection pane="bottomRight" activeCell="O5" sqref="O5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7.28515625" style="2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21" style="2" bestFit="1" customWidth="1"/>
    <col min="16" max="16384" width="9.140625" style="2"/>
  </cols>
  <sheetData>
    <row r="1" spans="2:15" ht="23.1" customHeight="1" x14ac:dyDescent="0.25">
      <c r="B1" s="7" t="s">
        <v>37</v>
      </c>
    </row>
    <row r="2" spans="2:15" ht="23.1" customHeight="1" x14ac:dyDescent="0.25">
      <c r="B2" s="7" t="s">
        <v>19</v>
      </c>
    </row>
    <row r="3" spans="2:15" ht="23.1" customHeight="1" x14ac:dyDescent="0.25">
      <c r="B3" s="7" t="s">
        <v>35</v>
      </c>
    </row>
    <row r="4" spans="2:15" ht="23.1" customHeight="1" x14ac:dyDescent="0.25">
      <c r="B4" s="21" t="s">
        <v>1</v>
      </c>
      <c r="C4" s="22" t="s">
        <v>0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3" t="s">
        <v>4</v>
      </c>
    </row>
    <row r="5" spans="2:15" ht="23.1" customHeight="1" x14ac:dyDescent="0.25">
      <c r="B5" s="27" t="s">
        <v>36</v>
      </c>
      <c r="C5" s="28">
        <f>$O$5/12</f>
        <v>12406833.333333334</v>
      </c>
      <c r="D5" s="28">
        <f t="shared" ref="D5:N5" si="0">$O$5/12</f>
        <v>12406833.333333334</v>
      </c>
      <c r="E5" s="28">
        <f t="shared" si="0"/>
        <v>12406833.333333334</v>
      </c>
      <c r="F5" s="28">
        <f t="shared" si="0"/>
        <v>12406833.333333334</v>
      </c>
      <c r="G5" s="28">
        <f t="shared" si="0"/>
        <v>12406833.333333334</v>
      </c>
      <c r="H5" s="28">
        <f t="shared" si="0"/>
        <v>12406833.333333334</v>
      </c>
      <c r="I5" s="28">
        <f t="shared" si="0"/>
        <v>12406833.333333334</v>
      </c>
      <c r="J5" s="28">
        <f t="shared" si="0"/>
        <v>12406833.333333334</v>
      </c>
      <c r="K5" s="28">
        <f t="shared" si="0"/>
        <v>12406833.333333334</v>
      </c>
      <c r="L5" s="28">
        <f t="shared" si="0"/>
        <v>12406833.333333334</v>
      </c>
      <c r="M5" s="28">
        <f t="shared" si="0"/>
        <v>12406833.333333334</v>
      </c>
      <c r="N5" s="28">
        <f t="shared" si="0"/>
        <v>12406833.333333334</v>
      </c>
      <c r="O5" s="29">
        <v>148882000</v>
      </c>
    </row>
    <row r="6" spans="2:15" ht="23.1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5" ht="23.1" customHeight="1" x14ac:dyDescent="0.25">
      <c r="B7" s="7" t="s">
        <v>34</v>
      </c>
    </row>
    <row r="8" spans="2:15" s="1" customFormat="1" ht="18" customHeight="1" x14ac:dyDescent="0.25">
      <c r="B8" s="1" t="s">
        <v>1</v>
      </c>
      <c r="C8" s="1" t="s">
        <v>0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4</v>
      </c>
    </row>
    <row r="9" spans="2:15" ht="18" customHeight="1" x14ac:dyDescent="0.25">
      <c r="B9" s="2" t="s">
        <v>2</v>
      </c>
      <c r="C9" s="2">
        <f t="shared" ref="C9:N9" si="1">SUM(C10:C12)</f>
        <v>12169117.710000001</v>
      </c>
      <c r="D9" s="2">
        <f t="shared" si="1"/>
        <v>13656851.41</v>
      </c>
      <c r="E9" s="2">
        <f t="shared" si="1"/>
        <v>16101042.91</v>
      </c>
      <c r="F9" s="2">
        <f t="shared" si="1"/>
        <v>13553407.550000001</v>
      </c>
      <c r="G9" s="2">
        <f>SUM(G10:G12)</f>
        <v>16232357.310000001</v>
      </c>
      <c r="H9" s="2">
        <f t="shared" si="1"/>
        <v>17732599.949999999</v>
      </c>
      <c r="I9" s="2">
        <f t="shared" si="1"/>
        <v>17063608.02</v>
      </c>
      <c r="J9" s="2">
        <f t="shared" si="1"/>
        <v>20026219.759999998</v>
      </c>
      <c r="K9" s="2">
        <f t="shared" si="1"/>
        <v>18113145.109999999</v>
      </c>
      <c r="L9" s="2">
        <f t="shared" si="1"/>
        <v>16886377.800000001</v>
      </c>
      <c r="M9" s="2">
        <f t="shared" si="1"/>
        <v>19259494.77</v>
      </c>
      <c r="N9" s="2">
        <f t="shared" si="1"/>
        <v>17068446.98</v>
      </c>
      <c r="O9" s="2">
        <f t="shared" ref="O9:O15" si="2">SUM(C9:N9)</f>
        <v>197862669.28000003</v>
      </c>
    </row>
    <row r="10" spans="2:15" s="8" customFormat="1" ht="18" customHeight="1" x14ac:dyDescent="0.25">
      <c r="B10" s="6" t="s">
        <v>16</v>
      </c>
      <c r="C10" s="17">
        <v>6443571.2999999998</v>
      </c>
      <c r="D10" s="8">
        <v>8330910.5700000003</v>
      </c>
      <c r="E10" s="10">
        <v>10709393.42</v>
      </c>
      <c r="F10" s="8">
        <v>8215050.8399999999</v>
      </c>
      <c r="G10" s="8">
        <v>9305981.5700000003</v>
      </c>
      <c r="H10" s="8">
        <v>10838688.52</v>
      </c>
      <c r="I10" s="8">
        <v>10190440.43</v>
      </c>
      <c r="J10" s="8">
        <v>11981458.689999999</v>
      </c>
      <c r="K10" s="8">
        <v>10522650.02</v>
      </c>
      <c r="L10" s="8">
        <v>9208612.2699999996</v>
      </c>
      <c r="M10" s="8">
        <v>11781958.01</v>
      </c>
      <c r="N10" s="8">
        <v>9220997.9499999993</v>
      </c>
      <c r="O10" s="8">
        <f t="shared" si="2"/>
        <v>116749713.59</v>
      </c>
    </row>
    <row r="11" spans="2:15" s="8" customFormat="1" ht="18" customHeight="1" x14ac:dyDescent="0.25">
      <c r="B11" s="6" t="s">
        <v>17</v>
      </c>
      <c r="C11" s="8">
        <v>5725546.4100000001</v>
      </c>
      <c r="D11" s="8">
        <v>5325940.84</v>
      </c>
      <c r="E11" s="10">
        <v>5391649.4900000002</v>
      </c>
      <c r="F11" s="8">
        <v>5338356.71</v>
      </c>
      <c r="G11" s="8">
        <v>6926375.7400000002</v>
      </c>
      <c r="H11" s="8">
        <v>6893911.4299999997</v>
      </c>
      <c r="I11" s="8">
        <v>6873167.5899999999</v>
      </c>
      <c r="J11" s="8">
        <v>8044761.0700000003</v>
      </c>
      <c r="K11" s="8">
        <v>7590495.0899999999</v>
      </c>
      <c r="L11" s="8">
        <v>7677765.5300000003</v>
      </c>
      <c r="M11" s="8">
        <v>7477536.7599999998</v>
      </c>
      <c r="N11" s="8">
        <v>7847449.0300000003</v>
      </c>
      <c r="O11" s="8">
        <f t="shared" si="2"/>
        <v>81112955.689999998</v>
      </c>
    </row>
    <row r="12" spans="2:15" s="8" customFormat="1" ht="18" hidden="1" customHeight="1" x14ac:dyDescent="0.25">
      <c r="B12" s="6" t="s">
        <v>18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f t="shared" si="2"/>
        <v>0</v>
      </c>
    </row>
    <row r="13" spans="2:15" ht="18" customHeight="1" x14ac:dyDescent="0.25">
      <c r="B13" s="2" t="s">
        <v>3</v>
      </c>
      <c r="C13" s="2">
        <v>1074540.69</v>
      </c>
      <c r="D13" s="2">
        <v>1179933.21</v>
      </c>
      <c r="E13" s="2">
        <v>1405548.4</v>
      </c>
      <c r="F13" s="2">
        <v>1303534.3899999999</v>
      </c>
      <c r="G13" s="2">
        <v>1756911.33</v>
      </c>
      <c r="H13" s="2">
        <v>1830062.1099999999</v>
      </c>
      <c r="I13" s="2">
        <v>1944939.0699999998</v>
      </c>
      <c r="J13" s="2">
        <v>2309450.7600000002</v>
      </c>
      <c r="K13" s="2">
        <v>2234703.9</v>
      </c>
      <c r="L13" s="2">
        <v>2221471.92</v>
      </c>
      <c r="M13" s="2">
        <v>2306292.0499999998</v>
      </c>
      <c r="N13" s="2">
        <v>2649612.87</v>
      </c>
      <c r="O13" s="2">
        <f t="shared" si="2"/>
        <v>22217000.700000003</v>
      </c>
    </row>
    <row r="14" spans="2:15" ht="18" customHeight="1" x14ac:dyDescent="0.25">
      <c r="B14" s="2" t="s">
        <v>20</v>
      </c>
      <c r="C14" s="2">
        <v>71296.09</v>
      </c>
      <c r="D14" s="2">
        <v>84880.38</v>
      </c>
      <c r="E14" s="2">
        <v>88613.25</v>
      </c>
      <c r="F14" s="2">
        <v>90715.91</v>
      </c>
      <c r="G14" s="2">
        <v>90175.45</v>
      </c>
      <c r="H14" s="2">
        <v>89612.67</v>
      </c>
      <c r="I14" s="2">
        <v>73514.48</v>
      </c>
      <c r="J14" s="2">
        <v>82143.539999999994</v>
      </c>
      <c r="K14" s="2">
        <v>84931.36</v>
      </c>
      <c r="L14" s="2">
        <v>85620.47</v>
      </c>
      <c r="M14" s="2">
        <v>85780.06</v>
      </c>
      <c r="N14" s="2">
        <v>86864.68</v>
      </c>
      <c r="O14" s="2">
        <f>SUM(C14:N14)</f>
        <v>1014148.3399999999</v>
      </c>
    </row>
    <row r="15" spans="2:15" ht="18" customHeight="1" x14ac:dyDescent="0.25">
      <c r="B15" s="3" t="s">
        <v>21</v>
      </c>
      <c r="C15" s="2">
        <v>0</v>
      </c>
      <c r="D15" s="2">
        <v>0</v>
      </c>
      <c r="E15" s="2">
        <v>4572921.4000000004</v>
      </c>
      <c r="F15" s="2">
        <v>1728269.06</v>
      </c>
      <c r="G15" s="2">
        <v>203431.41</v>
      </c>
      <c r="H15" s="2">
        <v>3307490.5999999996</v>
      </c>
      <c r="I15" s="2">
        <v>1784129.1400000001</v>
      </c>
      <c r="J15" s="2">
        <v>1821465.5699999998</v>
      </c>
      <c r="K15" s="2">
        <v>1829322.3499999999</v>
      </c>
      <c r="L15" s="2">
        <v>208189.17</v>
      </c>
      <c r="M15" s="2">
        <v>3512442.28</v>
      </c>
      <c r="N15" s="2">
        <v>2065364.32</v>
      </c>
      <c r="O15" s="2">
        <f t="shared" si="2"/>
        <v>21033025.300000001</v>
      </c>
    </row>
    <row r="16" spans="2:15" ht="18" customHeight="1" x14ac:dyDescent="0.25">
      <c r="B16" s="2" t="s">
        <v>33</v>
      </c>
      <c r="C16" s="9">
        <v>0</v>
      </c>
      <c r="D16" s="9">
        <v>0</v>
      </c>
      <c r="E16" s="9">
        <v>0</v>
      </c>
      <c r="F16" s="9">
        <v>485275.92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384899.56999999989</v>
      </c>
      <c r="O16" s="9">
        <f>SUM(C16:N16)</f>
        <v>870175.48999999987</v>
      </c>
    </row>
    <row r="17" spans="2:15" ht="23.1" customHeight="1" x14ac:dyDescent="0.25">
      <c r="B17" s="24" t="s">
        <v>31</v>
      </c>
      <c r="C17" s="25">
        <f t="shared" ref="C17:N17" si="3">C9+C13+C14+C15+C16</f>
        <v>13314954.49</v>
      </c>
      <c r="D17" s="25">
        <f t="shared" si="3"/>
        <v>14921665.000000002</v>
      </c>
      <c r="E17" s="25">
        <f t="shared" si="3"/>
        <v>22168125.960000001</v>
      </c>
      <c r="F17" s="25">
        <f>F9+F13+F14+F15+F16</f>
        <v>17161202.830000002</v>
      </c>
      <c r="G17" s="25">
        <f>G9+G13+G14+G15+G16</f>
        <v>18282875.5</v>
      </c>
      <c r="H17" s="25">
        <f t="shared" si="3"/>
        <v>22959765.329999998</v>
      </c>
      <c r="I17" s="25">
        <f>I9+I13+I14+I15+I16</f>
        <v>20866190.710000001</v>
      </c>
      <c r="J17" s="25">
        <f t="shared" si="3"/>
        <v>24239279.629999999</v>
      </c>
      <c r="K17" s="25">
        <f t="shared" si="3"/>
        <v>22262102.719999999</v>
      </c>
      <c r="L17" s="25">
        <f t="shared" si="3"/>
        <v>19401659.359999999</v>
      </c>
      <c r="M17" s="25">
        <f t="shared" si="3"/>
        <v>25164009.16</v>
      </c>
      <c r="N17" s="25">
        <f t="shared" si="3"/>
        <v>22255188.420000002</v>
      </c>
      <c r="O17" s="25">
        <f>O9+O13+O14+O15+O16</f>
        <v>242997019.11000004</v>
      </c>
    </row>
    <row r="18" spans="2:15" ht="23.1" customHeight="1" x14ac:dyDescent="0.25">
      <c r="F18" s="11"/>
      <c r="I18" s="5"/>
      <c r="L18" s="5"/>
    </row>
    <row r="19" spans="2:15" ht="23.1" customHeight="1" x14ac:dyDescent="0.25">
      <c r="I19" s="5"/>
      <c r="L19" s="13">
        <f>AVERAGE(Tabela319[[#Totals],[JAN]:[OUT]])</f>
        <v>19557782.152999997</v>
      </c>
    </row>
    <row r="20" spans="2:15" ht="23.1" customHeight="1" x14ac:dyDescent="0.25">
      <c r="C20" s="13"/>
      <c r="D20" s="13"/>
      <c r="L20" s="13">
        <f>L19*2</f>
        <v>39115564.305999994</v>
      </c>
    </row>
    <row r="21" spans="2:15" ht="23.1" customHeight="1" x14ac:dyDescent="0.25">
      <c r="C21" s="18">
        <f>C22/12</f>
        <v>23955666.666666668</v>
      </c>
      <c r="L21" s="13">
        <f>L20+Tabela319[[#Totals],[TOTAL]]</f>
        <v>282112583.41600001</v>
      </c>
    </row>
    <row r="22" spans="2:15" ht="23.1" customHeight="1" x14ac:dyDescent="0.25">
      <c r="C22" s="19">
        <v>287468000</v>
      </c>
    </row>
    <row r="23" spans="2:15" ht="23.1" customHeight="1" x14ac:dyDescent="0.25">
      <c r="C23" s="19"/>
      <c r="K23" s="11"/>
    </row>
    <row r="24" spans="2:15" ht="23.1" customHeight="1" x14ac:dyDescent="0.25">
      <c r="C24" s="19">
        <f>Tabela319[[#Totals],[JAN]]*12</f>
        <v>159779453.88</v>
      </c>
      <c r="K24" s="11"/>
    </row>
    <row r="25" spans="2:15" ht="23.1" customHeight="1" x14ac:dyDescent="0.25">
      <c r="C25" s="19"/>
    </row>
  </sheetData>
  <printOptions horizontalCentered="1"/>
  <pageMargins left="0.31496062992125984" right="0.31496062992125984" top="0.94488188976377963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C9:E9 H9:O9" formulaRange="1"/>
  </ignoredError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"/>
  <sheetViews>
    <sheetView showGridLines="0" zoomScaleNormal="100" workbookViewId="0">
      <pane xSplit="2" ySplit="8" topLeftCell="C9" activePane="bottomRight" state="frozen"/>
      <selection activeCell="B2" sqref="B2"/>
      <selection pane="topRight" activeCell="B2" sqref="B2"/>
      <selection pane="bottomLeft" activeCell="B2" sqref="B2"/>
      <selection pane="bottomRight" activeCell="O6" sqref="O6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7" t="s">
        <v>37</v>
      </c>
    </row>
    <row r="2" spans="2:15" ht="23.1" customHeight="1" x14ac:dyDescent="0.25">
      <c r="B2" s="7" t="s">
        <v>25</v>
      </c>
    </row>
    <row r="3" spans="2:15" ht="23.1" customHeight="1" x14ac:dyDescent="0.25">
      <c r="B3" s="7" t="s">
        <v>35</v>
      </c>
    </row>
    <row r="4" spans="2:15" ht="23.1" customHeight="1" x14ac:dyDescent="0.25">
      <c r="B4" s="21" t="s">
        <v>1</v>
      </c>
      <c r="C4" s="22" t="s">
        <v>0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3" t="s">
        <v>4</v>
      </c>
    </row>
    <row r="5" spans="2:15" ht="23.1" customHeight="1" x14ac:dyDescent="0.25">
      <c r="B5" s="27" t="s">
        <v>36</v>
      </c>
      <c r="C5" s="28">
        <f>$O$5/12</f>
        <v>69166.666666666672</v>
      </c>
      <c r="D5" s="28">
        <f t="shared" ref="D5:N5" si="0">$O$5/12</f>
        <v>69166.666666666672</v>
      </c>
      <c r="E5" s="28">
        <f t="shared" si="0"/>
        <v>69166.666666666672</v>
      </c>
      <c r="F5" s="28">
        <f t="shared" si="0"/>
        <v>69166.666666666672</v>
      </c>
      <c r="G5" s="28">
        <f t="shared" si="0"/>
        <v>69166.666666666672</v>
      </c>
      <c r="H5" s="28">
        <f t="shared" si="0"/>
        <v>69166.666666666672</v>
      </c>
      <c r="I5" s="28">
        <f t="shared" si="0"/>
        <v>69166.666666666672</v>
      </c>
      <c r="J5" s="28">
        <f t="shared" si="0"/>
        <v>69166.666666666672</v>
      </c>
      <c r="K5" s="28">
        <f t="shared" si="0"/>
        <v>69166.666666666672</v>
      </c>
      <c r="L5" s="28">
        <f t="shared" si="0"/>
        <v>69166.666666666672</v>
      </c>
      <c r="M5" s="28">
        <f t="shared" si="0"/>
        <v>69166.666666666672</v>
      </c>
      <c r="N5" s="28">
        <f t="shared" si="0"/>
        <v>69166.666666666672</v>
      </c>
      <c r="O5" s="29">
        <v>830000</v>
      </c>
    </row>
    <row r="6" spans="2:15" ht="11.25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5" ht="11.25" customHeight="1" x14ac:dyDescent="0.25">
      <c r="B7" s="7" t="s">
        <v>34</v>
      </c>
    </row>
    <row r="8" spans="2:15" s="1" customFormat="1" ht="18" customHeight="1" x14ac:dyDescent="0.25">
      <c r="B8" s="1" t="s">
        <v>1</v>
      </c>
      <c r="C8" s="1" t="s">
        <v>0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4</v>
      </c>
    </row>
    <row r="9" spans="2:15" ht="18" customHeight="1" x14ac:dyDescent="0.25">
      <c r="B9" s="2" t="s">
        <v>26</v>
      </c>
      <c r="C9" s="2">
        <f t="shared" ref="C9:N9" si="1">C10</f>
        <v>69166.67</v>
      </c>
      <c r="D9" s="2">
        <f t="shared" si="1"/>
        <v>69166.67</v>
      </c>
      <c r="E9" s="2">
        <f t="shared" si="1"/>
        <v>69166.67</v>
      </c>
      <c r="F9" s="2">
        <f t="shared" si="1"/>
        <v>69166.67</v>
      </c>
      <c r="G9" s="2">
        <f t="shared" si="1"/>
        <v>69166.67</v>
      </c>
      <c r="H9" s="2">
        <f t="shared" si="1"/>
        <v>69166.67</v>
      </c>
      <c r="I9" s="2">
        <f t="shared" si="1"/>
        <v>69166.67</v>
      </c>
      <c r="J9" s="2">
        <f t="shared" si="1"/>
        <v>69166.67</v>
      </c>
      <c r="K9" s="2">
        <f>K10</f>
        <v>69166.67</v>
      </c>
      <c r="L9" s="2">
        <f t="shared" si="1"/>
        <v>69166.67</v>
      </c>
      <c r="M9" s="2">
        <f t="shared" si="1"/>
        <v>69166.67</v>
      </c>
      <c r="N9" s="2">
        <f t="shared" si="1"/>
        <v>69166.67</v>
      </c>
      <c r="O9" s="2">
        <f>SUM(C9:N9)</f>
        <v>830000.04000000015</v>
      </c>
    </row>
    <row r="10" spans="2:15" s="8" customFormat="1" ht="18" customHeight="1" x14ac:dyDescent="0.25">
      <c r="B10" s="6" t="s">
        <v>27</v>
      </c>
      <c r="C10" s="8">
        <v>69166.67</v>
      </c>
      <c r="D10" s="8">
        <v>69166.67</v>
      </c>
      <c r="E10" s="8">
        <v>69166.67</v>
      </c>
      <c r="F10" s="8">
        <v>69166.67</v>
      </c>
      <c r="G10" s="8">
        <v>69166.67</v>
      </c>
      <c r="H10" s="8">
        <v>69166.67</v>
      </c>
      <c r="I10" s="8">
        <v>69166.67</v>
      </c>
      <c r="J10" s="8">
        <v>69166.67</v>
      </c>
      <c r="K10" s="8">
        <v>69166.67</v>
      </c>
      <c r="L10" s="8">
        <v>69166.67</v>
      </c>
      <c r="M10" s="8">
        <v>69166.67</v>
      </c>
      <c r="N10" s="8">
        <v>69166.67</v>
      </c>
      <c r="O10" s="2">
        <f>SUM(C10:N10)</f>
        <v>830000.04000000015</v>
      </c>
    </row>
    <row r="11" spans="2:15" ht="18" customHeight="1" x14ac:dyDescent="0.25">
      <c r="B11" s="2" t="s">
        <v>3</v>
      </c>
      <c r="C11" s="2">
        <v>6116.6</v>
      </c>
      <c r="D11" s="2">
        <v>6918.62</v>
      </c>
      <c r="E11" s="2">
        <v>8922.9699999999993</v>
      </c>
      <c r="F11" s="2">
        <v>7778.97</v>
      </c>
      <c r="G11" s="2">
        <v>10284.01</v>
      </c>
      <c r="H11" s="2">
        <v>10302.219999999999</v>
      </c>
      <c r="I11" s="2">
        <v>9657.2199999999993</v>
      </c>
      <c r="J11" s="2">
        <v>10703.17</v>
      </c>
      <c r="K11" s="2">
        <v>9587.34</v>
      </c>
      <c r="L11" s="2">
        <v>8934</v>
      </c>
      <c r="M11" s="2">
        <v>8555.9699999999993</v>
      </c>
      <c r="N11" s="2">
        <v>9692.74</v>
      </c>
      <c r="O11" s="2">
        <f>SUM(C11:N11)</f>
        <v>107453.83000000002</v>
      </c>
    </row>
    <row r="12" spans="2:15" ht="23.1" customHeight="1" x14ac:dyDescent="0.25">
      <c r="B12" s="24" t="s">
        <v>31</v>
      </c>
      <c r="C12" s="25">
        <f t="shared" ref="C12:O12" si="2">C9+C11</f>
        <v>75283.27</v>
      </c>
      <c r="D12" s="25">
        <f t="shared" si="2"/>
        <v>76085.289999999994</v>
      </c>
      <c r="E12" s="25">
        <f t="shared" si="2"/>
        <v>78089.64</v>
      </c>
      <c r="F12" s="25">
        <f t="shared" si="2"/>
        <v>76945.64</v>
      </c>
      <c r="G12" s="25">
        <f t="shared" si="2"/>
        <v>79450.679999999993</v>
      </c>
      <c r="H12" s="25">
        <f t="shared" si="2"/>
        <v>79468.89</v>
      </c>
      <c r="I12" s="25">
        <f t="shared" si="2"/>
        <v>78823.89</v>
      </c>
      <c r="J12" s="25">
        <f t="shared" si="2"/>
        <v>79869.84</v>
      </c>
      <c r="K12" s="25">
        <f t="shared" si="2"/>
        <v>78754.009999999995</v>
      </c>
      <c r="L12" s="25">
        <f t="shared" si="2"/>
        <v>78100.67</v>
      </c>
      <c r="M12" s="25">
        <f t="shared" si="2"/>
        <v>77722.64</v>
      </c>
      <c r="N12" s="25">
        <f t="shared" si="2"/>
        <v>78859.41</v>
      </c>
      <c r="O12" s="25">
        <f t="shared" si="2"/>
        <v>937453.87000000011</v>
      </c>
    </row>
  </sheetData>
  <printOptions horizontalCentered="1"/>
  <pageMargins left="0.31496062992125984" right="0.31496062992125984" top="0.94488188976377963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ignoredErrors>
    <ignoredError sqref="C9:J9 L9:N9" calculatedColumn="1"/>
  </ignoredErrors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showGridLines="0" topLeftCell="B1" zoomScaleNormal="100" workbookViewId="0">
      <pane xSplit="1" ySplit="8" topLeftCell="C9" activePane="bottomRight" state="frozen"/>
      <selection activeCell="B2" sqref="B2"/>
      <selection pane="topRight" activeCell="B2" sqref="B2"/>
      <selection pane="bottomLeft" activeCell="B2" sqref="B2"/>
      <selection pane="bottomRight" activeCell="O6" sqref="O6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7" t="s">
        <v>37</v>
      </c>
    </row>
    <row r="2" spans="2:15" ht="23.1" customHeight="1" x14ac:dyDescent="0.25">
      <c r="B2" s="7" t="s">
        <v>23</v>
      </c>
    </row>
    <row r="3" spans="2:15" ht="23.1" customHeight="1" x14ac:dyDescent="0.25">
      <c r="B3" s="7" t="s">
        <v>35</v>
      </c>
    </row>
    <row r="4" spans="2:15" ht="23.1" customHeight="1" x14ac:dyDescent="0.25">
      <c r="B4" s="21" t="s">
        <v>1</v>
      </c>
      <c r="C4" s="22" t="s">
        <v>0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3" t="s">
        <v>4</v>
      </c>
    </row>
    <row r="5" spans="2:15" ht="23.1" customHeight="1" x14ac:dyDescent="0.25">
      <c r="B5" s="27" t="s">
        <v>36</v>
      </c>
      <c r="C5" s="28">
        <f>$O$5/12</f>
        <v>791250</v>
      </c>
      <c r="D5" s="28">
        <f t="shared" ref="D5:N5" si="0">$O$5/12</f>
        <v>791250</v>
      </c>
      <c r="E5" s="28">
        <f t="shared" si="0"/>
        <v>791250</v>
      </c>
      <c r="F5" s="28">
        <f t="shared" si="0"/>
        <v>791250</v>
      </c>
      <c r="G5" s="28">
        <f t="shared" si="0"/>
        <v>791250</v>
      </c>
      <c r="H5" s="28">
        <f t="shared" si="0"/>
        <v>791250</v>
      </c>
      <c r="I5" s="28">
        <f t="shared" si="0"/>
        <v>791250</v>
      </c>
      <c r="J5" s="28">
        <f t="shared" si="0"/>
        <v>791250</v>
      </c>
      <c r="K5" s="28">
        <f t="shared" si="0"/>
        <v>791250</v>
      </c>
      <c r="L5" s="28">
        <f t="shared" si="0"/>
        <v>791250</v>
      </c>
      <c r="M5" s="28">
        <f t="shared" si="0"/>
        <v>791250</v>
      </c>
      <c r="N5" s="28">
        <f t="shared" si="0"/>
        <v>791250</v>
      </c>
      <c r="O5" s="29">
        <v>9495000</v>
      </c>
    </row>
    <row r="6" spans="2:15" ht="23.1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5" ht="23.1" customHeight="1" x14ac:dyDescent="0.25">
      <c r="B7" s="7" t="s">
        <v>34</v>
      </c>
    </row>
    <row r="8" spans="2:15" s="1" customFormat="1" ht="18" customHeight="1" x14ac:dyDescent="0.25">
      <c r="B8" s="1" t="s">
        <v>1</v>
      </c>
      <c r="C8" s="1" t="s">
        <v>0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4</v>
      </c>
    </row>
    <row r="9" spans="2:15" ht="18" customHeight="1" x14ac:dyDescent="0.25">
      <c r="B9" s="2" t="s">
        <v>2</v>
      </c>
      <c r="C9" s="2">
        <f t="shared" ref="C9:N9" si="1">SUM(C10:C10)</f>
        <v>918845.66</v>
      </c>
      <c r="D9" s="2">
        <f t="shared" si="1"/>
        <v>985581.53</v>
      </c>
      <c r="E9" s="2">
        <f t="shared" si="1"/>
        <v>1163159.1299999999</v>
      </c>
      <c r="F9" s="2">
        <f t="shared" si="1"/>
        <v>918961.2300000001</v>
      </c>
      <c r="G9" s="2">
        <f t="shared" si="1"/>
        <v>1116402.1099999999</v>
      </c>
      <c r="H9" s="2">
        <f t="shared" si="1"/>
        <v>1413030.64</v>
      </c>
      <c r="I9" s="2">
        <f t="shared" si="1"/>
        <v>1179112.8900000001</v>
      </c>
      <c r="J9" s="2">
        <f t="shared" si="1"/>
        <v>1607986</v>
      </c>
      <c r="K9" s="2">
        <f t="shared" si="1"/>
        <v>1203422.4200000002</v>
      </c>
      <c r="L9" s="2">
        <f t="shared" si="1"/>
        <v>1191865.5599999998</v>
      </c>
      <c r="M9" s="2">
        <f t="shared" si="1"/>
        <v>1465978.36</v>
      </c>
      <c r="N9" s="2">
        <f t="shared" si="1"/>
        <v>1274713.21</v>
      </c>
      <c r="O9" s="2">
        <f>SUM(C9:N9)</f>
        <v>14439058.739999998</v>
      </c>
    </row>
    <row r="10" spans="2:15" s="8" customFormat="1" ht="18" customHeight="1" x14ac:dyDescent="0.25">
      <c r="B10" s="6" t="s">
        <v>22</v>
      </c>
      <c r="C10" s="2">
        <v>918845.66</v>
      </c>
      <c r="D10" s="2">
        <v>985581.53</v>
      </c>
      <c r="E10" s="2">
        <v>1163159.1299999999</v>
      </c>
      <c r="F10" s="2">
        <v>918961.2300000001</v>
      </c>
      <c r="G10" s="8">
        <v>1116402.1099999999</v>
      </c>
      <c r="H10" s="8">
        <v>1413030.64</v>
      </c>
      <c r="I10" s="8">
        <v>1179112.8900000001</v>
      </c>
      <c r="J10" s="8">
        <v>1607986</v>
      </c>
      <c r="K10" s="8">
        <v>1203422.4200000002</v>
      </c>
      <c r="L10" s="8">
        <v>1191865.5599999998</v>
      </c>
      <c r="M10" s="8">
        <v>1465978.36</v>
      </c>
      <c r="N10" s="8">
        <v>1274713.21</v>
      </c>
      <c r="O10" s="8">
        <f>SUM(C10:N10)</f>
        <v>14439058.739999998</v>
      </c>
    </row>
    <row r="11" spans="2:15" ht="18" customHeight="1" x14ac:dyDescent="0.25">
      <c r="B11" s="2" t="s">
        <v>3</v>
      </c>
      <c r="C11" s="2">
        <v>49083.88</v>
      </c>
      <c r="D11" s="2">
        <v>55570.909999999996</v>
      </c>
      <c r="E11" s="2">
        <v>71121.45</v>
      </c>
      <c r="F11" s="2">
        <v>64646.19</v>
      </c>
      <c r="G11" s="2">
        <v>76158.960000000006</v>
      </c>
      <c r="H11" s="2">
        <v>37625.39</v>
      </c>
      <c r="I11" s="2">
        <v>44524.28</v>
      </c>
      <c r="J11" s="2">
        <v>57441.04</v>
      </c>
      <c r="K11" s="2">
        <v>61819.07</v>
      </c>
      <c r="L11" s="2">
        <v>66517.78</v>
      </c>
      <c r="M11" s="2">
        <v>71026.929999999993</v>
      </c>
      <c r="N11" s="2">
        <v>86164.76999999999</v>
      </c>
      <c r="O11" s="2">
        <f>SUM(C11:N11)</f>
        <v>741700.65000000014</v>
      </c>
    </row>
    <row r="12" spans="2:15" ht="18" customHeight="1" x14ac:dyDescent="0.25">
      <c r="B12" s="24" t="s">
        <v>31</v>
      </c>
      <c r="C12" s="25">
        <f>C9+C11</f>
        <v>967929.54</v>
      </c>
      <c r="D12" s="25">
        <f t="shared" ref="D12:O12" si="2">D9+D11</f>
        <v>1041152.4400000001</v>
      </c>
      <c r="E12" s="25">
        <f t="shared" si="2"/>
        <v>1234280.5799999998</v>
      </c>
      <c r="F12" s="25">
        <f t="shared" si="2"/>
        <v>983607.42000000016</v>
      </c>
      <c r="G12" s="25">
        <f>G9+G11</f>
        <v>1192561.0699999998</v>
      </c>
      <c r="H12" s="25">
        <f t="shared" si="2"/>
        <v>1450656.0299999998</v>
      </c>
      <c r="I12" s="25">
        <f t="shared" si="2"/>
        <v>1223637.1700000002</v>
      </c>
      <c r="J12" s="25">
        <f t="shared" si="2"/>
        <v>1665427.04</v>
      </c>
      <c r="K12" s="25">
        <f t="shared" si="2"/>
        <v>1265241.4900000002</v>
      </c>
      <c r="L12" s="25">
        <f t="shared" si="2"/>
        <v>1258383.3399999999</v>
      </c>
      <c r="M12" s="25">
        <f t="shared" si="2"/>
        <v>1537005.29</v>
      </c>
      <c r="N12" s="25">
        <f t="shared" si="2"/>
        <v>1360877.98</v>
      </c>
      <c r="O12" s="25">
        <f t="shared" si="2"/>
        <v>15180759.389999999</v>
      </c>
    </row>
    <row r="13" spans="2:15" ht="23.1" customHeight="1" x14ac:dyDescent="0.25">
      <c r="B13" s="4"/>
      <c r="C13" s="5"/>
      <c r="D13" s="5"/>
      <c r="E13" s="5"/>
      <c r="F13" s="5"/>
      <c r="G13" s="5"/>
      <c r="H13" s="5"/>
      <c r="I13" s="5"/>
      <c r="J13" s="5"/>
      <c r="K13" s="5"/>
    </row>
    <row r="15" spans="2:15" ht="23.1" customHeight="1" x14ac:dyDescent="0.25">
      <c r="C15" s="13">
        <f>AVERAGE(Tabela3520[[#Totals],[JAN]:[ABR]])</f>
        <v>1056742.4949999999</v>
      </c>
    </row>
    <row r="16" spans="2:15" ht="23.1" customHeight="1" x14ac:dyDescent="0.25">
      <c r="C16" s="13">
        <f>C17/12</f>
        <v>1419166.6666666667</v>
      </c>
    </row>
    <row r="17" spans="3:11" ht="23.1" customHeight="1" x14ac:dyDescent="0.25">
      <c r="C17" s="13">
        <v>17030000</v>
      </c>
    </row>
    <row r="18" spans="3:11" ht="23.1" customHeight="1" x14ac:dyDescent="0.25">
      <c r="C18" s="13"/>
    </row>
    <row r="20" spans="3:11" ht="23.1" customHeight="1" x14ac:dyDescent="0.25">
      <c r="K20" s="11"/>
    </row>
    <row r="21" spans="3:11" ht="23.1" customHeight="1" x14ac:dyDescent="0.25">
      <c r="K21" s="11"/>
    </row>
  </sheetData>
  <printOptions horizontalCentered="1"/>
  <pageMargins left="0.31496062992125984" right="0.31496062992125984" top="0.94488188976377963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legacyDrawingHF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showGridLines="0" topLeftCell="B1" zoomScaleNormal="100" workbookViewId="0">
      <pane xSplit="1" ySplit="8" topLeftCell="C9" activePane="bottomRight" state="frozen"/>
      <selection activeCell="B2" sqref="B2"/>
      <selection pane="topRight" activeCell="B2" sqref="B2"/>
      <selection pane="bottomLeft" activeCell="B2" sqref="B2"/>
      <selection pane="bottomRight" activeCell="O6" sqref="O6"/>
    </sheetView>
  </sheetViews>
  <sheetFormatPr defaultColWidth="9.140625" defaultRowHeight="23.1" customHeight="1" x14ac:dyDescent="0.25"/>
  <cols>
    <col min="1" max="1" width="4.5703125" style="2" customWidth="1"/>
    <col min="2" max="2" width="27.5703125" style="2" customWidth="1"/>
    <col min="3" max="3" width="16.42578125" style="2" bestFit="1" customWidth="1"/>
    <col min="4" max="11" width="17.85546875" style="2" bestFit="1" customWidth="1"/>
    <col min="12" max="12" width="18" style="2" bestFit="1" customWidth="1"/>
    <col min="13" max="14" width="17.85546875" style="2" bestFit="1" customWidth="1"/>
    <col min="15" max="15" width="19.140625" style="2" bestFit="1" customWidth="1"/>
    <col min="16" max="16384" width="9.140625" style="2"/>
  </cols>
  <sheetData>
    <row r="1" spans="2:15" ht="23.1" customHeight="1" x14ac:dyDescent="0.25">
      <c r="B1" s="7" t="s">
        <v>37</v>
      </c>
    </row>
    <row r="2" spans="2:15" ht="23.1" customHeight="1" x14ac:dyDescent="0.25">
      <c r="B2" s="7" t="s">
        <v>24</v>
      </c>
    </row>
    <row r="3" spans="2:15" ht="23.1" customHeight="1" x14ac:dyDescent="0.25">
      <c r="B3" s="7" t="s">
        <v>35</v>
      </c>
    </row>
    <row r="4" spans="2:15" ht="23.1" customHeight="1" x14ac:dyDescent="0.25">
      <c r="B4" s="21" t="s">
        <v>1</v>
      </c>
      <c r="C4" s="22" t="s">
        <v>0</v>
      </c>
      <c r="D4" s="22" t="s">
        <v>5</v>
      </c>
      <c r="E4" s="22" t="s">
        <v>6</v>
      </c>
      <c r="F4" s="22" t="s">
        <v>7</v>
      </c>
      <c r="G4" s="22" t="s">
        <v>8</v>
      </c>
      <c r="H4" s="22" t="s">
        <v>9</v>
      </c>
      <c r="I4" s="22" t="s">
        <v>10</v>
      </c>
      <c r="J4" s="22" t="s">
        <v>11</v>
      </c>
      <c r="K4" s="22" t="s">
        <v>12</v>
      </c>
      <c r="L4" s="22" t="s">
        <v>13</v>
      </c>
      <c r="M4" s="22" t="s">
        <v>14</v>
      </c>
      <c r="N4" s="22" t="s">
        <v>15</v>
      </c>
      <c r="O4" s="23" t="s">
        <v>4</v>
      </c>
    </row>
    <row r="5" spans="2:15" ht="23.1" customHeight="1" x14ac:dyDescent="0.25">
      <c r="B5" s="27" t="s">
        <v>36</v>
      </c>
      <c r="C5" s="28">
        <f>$O$5/12</f>
        <v>310166.66666666669</v>
      </c>
      <c r="D5" s="28">
        <f t="shared" ref="D5:N5" si="0">$O$5/12</f>
        <v>310166.66666666669</v>
      </c>
      <c r="E5" s="28">
        <f t="shared" si="0"/>
        <v>310166.66666666669</v>
      </c>
      <c r="F5" s="28">
        <f t="shared" si="0"/>
        <v>310166.66666666669</v>
      </c>
      <c r="G5" s="28">
        <f t="shared" si="0"/>
        <v>310166.66666666669</v>
      </c>
      <c r="H5" s="28">
        <f t="shared" si="0"/>
        <v>310166.66666666669</v>
      </c>
      <c r="I5" s="28">
        <f t="shared" si="0"/>
        <v>310166.66666666669</v>
      </c>
      <c r="J5" s="28">
        <f t="shared" si="0"/>
        <v>310166.66666666669</v>
      </c>
      <c r="K5" s="28">
        <f t="shared" si="0"/>
        <v>310166.66666666669</v>
      </c>
      <c r="L5" s="28">
        <f t="shared" si="0"/>
        <v>310166.66666666669</v>
      </c>
      <c r="M5" s="28">
        <f t="shared" si="0"/>
        <v>310166.66666666669</v>
      </c>
      <c r="N5" s="28">
        <f t="shared" si="0"/>
        <v>310166.66666666669</v>
      </c>
      <c r="O5" s="29">
        <v>3722000</v>
      </c>
    </row>
    <row r="6" spans="2:15" ht="23.1" customHeight="1" x14ac:dyDescent="0.2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2:15" ht="23.1" customHeight="1" x14ac:dyDescent="0.25">
      <c r="B7" s="7" t="s">
        <v>34</v>
      </c>
    </row>
    <row r="8" spans="2:15" s="1" customFormat="1" ht="18" customHeight="1" x14ac:dyDescent="0.25">
      <c r="B8" s="1" t="s">
        <v>1</v>
      </c>
      <c r="C8" s="1" t="s">
        <v>0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4</v>
      </c>
    </row>
    <row r="9" spans="2:15" ht="18" customHeight="1" x14ac:dyDescent="0.25">
      <c r="B9" s="2" t="s">
        <v>2</v>
      </c>
      <c r="C9" s="2">
        <v>365073.53</v>
      </c>
      <c r="D9" s="2">
        <v>409705.54</v>
      </c>
      <c r="E9" s="2">
        <v>483031.29</v>
      </c>
      <c r="F9" s="2">
        <v>406602.22649999987</v>
      </c>
      <c r="G9" s="2">
        <v>486970.71929999982</v>
      </c>
      <c r="H9" s="2">
        <v>531977.9985000001</v>
      </c>
      <c r="I9" s="2">
        <v>511908.24060000008</v>
      </c>
      <c r="J9" s="2">
        <v>600786.59</v>
      </c>
      <c r="K9" s="2">
        <v>543394.35330000054</v>
      </c>
      <c r="L9" s="2">
        <v>506591.33400000009</v>
      </c>
      <c r="M9" s="2">
        <v>577784.84310000006</v>
      </c>
      <c r="N9" s="2">
        <v>512053.41</v>
      </c>
      <c r="O9" s="2">
        <f>SUM(C9:N9)</f>
        <v>5935880.0753000006</v>
      </c>
    </row>
    <row r="10" spans="2:15" ht="18" customHeight="1" x14ac:dyDescent="0.25">
      <c r="B10" s="2" t="s">
        <v>3</v>
      </c>
      <c r="C10" s="2">
        <v>91306.38</v>
      </c>
      <c r="D10" s="2">
        <v>98676.44</v>
      </c>
      <c r="E10" s="2">
        <v>126981.94</v>
      </c>
      <c r="F10" s="2">
        <v>113858.59</v>
      </c>
      <c r="G10" s="2">
        <v>154439.87</v>
      </c>
      <c r="H10" s="2">
        <v>151895.91</v>
      </c>
      <c r="I10" s="2">
        <v>142329.53</v>
      </c>
      <c r="J10" s="2">
        <v>159643.79999999999</v>
      </c>
      <c r="K10" s="2">
        <v>152356.4</v>
      </c>
      <c r="L10" s="2">
        <v>144558.24</v>
      </c>
      <c r="M10" s="2">
        <v>142319.06</v>
      </c>
      <c r="N10" s="2">
        <v>156516.51999999999</v>
      </c>
      <c r="O10" s="2">
        <f>SUM(C10:N10)</f>
        <v>1634882.68</v>
      </c>
    </row>
    <row r="11" spans="2:15" ht="18" customHeight="1" x14ac:dyDescent="0.25">
      <c r="B11" s="24" t="s">
        <v>31</v>
      </c>
      <c r="C11" s="25">
        <f t="shared" ref="C11:O11" si="1">C9+C10</f>
        <v>456379.91000000003</v>
      </c>
      <c r="D11" s="25">
        <f t="shared" si="1"/>
        <v>508381.98</v>
      </c>
      <c r="E11" s="25">
        <f t="shared" si="1"/>
        <v>610013.23</v>
      </c>
      <c r="F11" s="25">
        <f t="shared" si="1"/>
        <v>520460.81649999984</v>
      </c>
      <c r="G11" s="25">
        <f>G9+G10</f>
        <v>641410.58929999988</v>
      </c>
      <c r="H11" s="25">
        <f t="shared" si="1"/>
        <v>683873.90850000014</v>
      </c>
      <c r="I11" s="25">
        <f t="shared" si="1"/>
        <v>654237.77060000005</v>
      </c>
      <c r="J11" s="25">
        <f t="shared" si="1"/>
        <v>760430.3899999999</v>
      </c>
      <c r="K11" s="25">
        <f t="shared" si="1"/>
        <v>695750.75330000056</v>
      </c>
      <c r="L11" s="25">
        <f t="shared" si="1"/>
        <v>651149.57400000002</v>
      </c>
      <c r="M11" s="25">
        <f t="shared" si="1"/>
        <v>720103.9031</v>
      </c>
      <c r="N11" s="25">
        <f t="shared" si="1"/>
        <v>668569.92999999993</v>
      </c>
      <c r="O11" s="25">
        <f t="shared" si="1"/>
        <v>7570762.7553000003</v>
      </c>
    </row>
    <row r="12" spans="2:15" ht="23.1" customHeight="1" x14ac:dyDescent="0.25">
      <c r="B12" s="4"/>
      <c r="C12" s="5"/>
      <c r="D12" s="5"/>
      <c r="E12" s="5"/>
      <c r="F12" s="5"/>
      <c r="G12" s="5"/>
      <c r="H12" s="5"/>
      <c r="I12" s="5"/>
      <c r="J12" s="5"/>
      <c r="K12" s="5"/>
    </row>
    <row r="14" spans="2:15" ht="23.1" customHeight="1" x14ac:dyDescent="0.25">
      <c r="C14" s="13">
        <f>AVERAGE(Tabela3567821[[#Totals],[JAN]:[ABR]])</f>
        <v>523808.98412499996</v>
      </c>
    </row>
    <row r="15" spans="2:15" ht="23.1" customHeight="1" x14ac:dyDescent="0.25">
      <c r="C15" s="13">
        <f>C16/12</f>
        <v>718666.66666666663</v>
      </c>
    </row>
    <row r="16" spans="2:15" ht="23.1" customHeight="1" x14ac:dyDescent="0.25">
      <c r="C16" s="13">
        <v>8624000</v>
      </c>
    </row>
    <row r="17" spans="3:11" ht="23.1" customHeight="1" x14ac:dyDescent="0.25">
      <c r="C17" s="13"/>
    </row>
    <row r="20" spans="3:11" ht="23.1" customHeight="1" x14ac:dyDescent="0.25">
      <c r="K20" s="11"/>
    </row>
    <row r="21" spans="3:11" ht="23.1" customHeight="1" x14ac:dyDescent="0.25">
      <c r="K21" s="11"/>
    </row>
  </sheetData>
  <printOptions horizontalCentered="1"/>
  <pageMargins left="0.31496062992125984" right="0.31496062992125984" top="0.94488188976377963" bottom="0.74803149606299213" header="0.31496062992125984" footer="0.31496062992125984"/>
  <pageSetup paperSize="9" scale="50" orientation="landscape" r:id="rId1"/>
  <headerFooter>
    <oddHeader xml:space="preserve">&amp;C&amp;G
&amp;"Segoe UI,Normal"&amp;12Poder Judiciário
Tribunal de Justiça do Maranhão
Execução das Receitas 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5</vt:i4>
      </vt:variant>
    </vt:vector>
  </HeadingPairs>
  <TitlesOfParts>
    <vt:vector size="10" baseType="lpstr">
      <vt:lpstr>TJ 22</vt:lpstr>
      <vt:lpstr>FERJ 22</vt:lpstr>
      <vt:lpstr>FESMAM 22</vt:lpstr>
      <vt:lpstr>FERC 22</vt:lpstr>
      <vt:lpstr>FUNSEG 22</vt:lpstr>
      <vt:lpstr>'FERC 22'!Área_de_Impressão</vt:lpstr>
      <vt:lpstr>'FERJ 22'!Área_de_Impressão</vt:lpstr>
      <vt:lpstr>'FESMAM 22'!Área_de_Impressão</vt:lpstr>
      <vt:lpstr>'FUNSEG 22'!Área_de_Impressão</vt:lpstr>
      <vt:lpstr>'TJ 22'!Área_de_Impressão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Jorge de Oliveira Borges</dc:creator>
  <cp:lastModifiedBy>Cristiano de Jesus Sousa de Abreu</cp:lastModifiedBy>
  <cp:lastPrinted>2023-12-12T12:29:23Z</cp:lastPrinted>
  <dcterms:created xsi:type="dcterms:W3CDTF">2017-09-20T11:11:33Z</dcterms:created>
  <dcterms:modified xsi:type="dcterms:W3CDTF">2024-05-13T12:14:36Z</dcterms:modified>
</cp:coreProperties>
</file>