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EstaPastaDeTrabalho"/>
  <mc:AlternateContent xmlns:mc="http://schemas.openxmlformats.org/markup-compatibility/2006">
    <mc:Choice Requires="x15">
      <x15ac:absPath xmlns:x15ac="http://schemas.microsoft.com/office/spreadsheetml/2010/11/ac" url="Z:\Cristiano - Orçamento\Publicação Mensal\Ajuste_2025\"/>
    </mc:Choice>
  </mc:AlternateContent>
  <xr:revisionPtr revIDLastSave="0" documentId="13_ncr:1_{884496FF-9E64-4A34-BFB5-04AE1AFBCA2D}" xr6:coauthVersionLast="47" xr6:coauthVersionMax="47" xr10:uidLastSave="{00000000-0000-0000-0000-000000000000}"/>
  <bookViews>
    <workbookView xWindow="-120" yWindow="-120" windowWidth="29040" windowHeight="15720" tabRatio="841" xr2:uid="{00000000-000D-0000-FFFF-FFFF00000000}"/>
  </bookViews>
  <sheets>
    <sheet name="TJ 23" sheetId="26" r:id="rId1"/>
    <sheet name="FERJ 23" sheetId="28" r:id="rId2"/>
    <sheet name="FESMAM 23" sheetId="27" r:id="rId3"/>
    <sheet name="FERC 23" sheetId="29" r:id="rId4"/>
    <sheet name="FUNSEG 23" sheetId="30" r:id="rId5"/>
  </sheets>
  <definedNames>
    <definedName name="_xlnm.Print_Area" localSheetId="3">'FERC 23'!$B$1:$O$13</definedName>
    <definedName name="_xlnm.Print_Area" localSheetId="1">'FERJ 23'!$B$1:$O$19</definedName>
    <definedName name="_xlnm.Print_Area" localSheetId="2">'FESMAM 23'!$B$1:$O$13</definedName>
    <definedName name="_xlnm.Print_Area" localSheetId="4">'FUNSEG 23'!$B$1:$O$12</definedName>
    <definedName name="_xlnm.Print_Area" localSheetId="0">'TJ 23'!$B$1:$O$15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28" l="1"/>
  <c r="E18" i="28"/>
  <c r="F18" i="28"/>
  <c r="G18" i="28"/>
  <c r="H18" i="28"/>
  <c r="I18" i="28"/>
  <c r="J18" i="28"/>
  <c r="K18" i="28"/>
  <c r="L18" i="28"/>
  <c r="M18" i="28"/>
  <c r="N18" i="28"/>
  <c r="C18" i="28"/>
  <c r="O6" i="26"/>
  <c r="C6" i="26" s="1"/>
  <c r="O18" i="28" l="1"/>
  <c r="F10" i="28"/>
  <c r="F19" i="28" s="1"/>
  <c r="N6" i="30"/>
  <c r="M6" i="30"/>
  <c r="L6" i="30"/>
  <c r="K6" i="30"/>
  <c r="J6" i="30"/>
  <c r="I6" i="30"/>
  <c r="H6" i="30"/>
  <c r="G6" i="30"/>
  <c r="F6" i="30"/>
  <c r="E6" i="30"/>
  <c r="D6" i="30"/>
  <c r="C6" i="30"/>
  <c r="N6" i="29"/>
  <c r="M6" i="29"/>
  <c r="L6" i="29"/>
  <c r="K6" i="29"/>
  <c r="J6" i="29"/>
  <c r="I6" i="29"/>
  <c r="H6" i="29"/>
  <c r="G6" i="29"/>
  <c r="F6" i="29"/>
  <c r="E6" i="29"/>
  <c r="D6" i="29"/>
  <c r="C6" i="29"/>
  <c r="N6" i="27"/>
  <c r="M6" i="27"/>
  <c r="L6" i="27"/>
  <c r="K6" i="27"/>
  <c r="J6" i="27"/>
  <c r="I6" i="27"/>
  <c r="H6" i="27"/>
  <c r="G6" i="27"/>
  <c r="F6" i="27"/>
  <c r="E6" i="27"/>
  <c r="D6" i="27"/>
  <c r="C6" i="27"/>
  <c r="N6" i="28"/>
  <c r="M6" i="28"/>
  <c r="L6" i="28"/>
  <c r="K6" i="28"/>
  <c r="J6" i="28"/>
  <c r="I6" i="28"/>
  <c r="H6" i="28"/>
  <c r="G6" i="28"/>
  <c r="F6" i="28"/>
  <c r="E6" i="28"/>
  <c r="D6" i="28"/>
  <c r="C6" i="28"/>
  <c r="D6" i="26"/>
  <c r="E6" i="26"/>
  <c r="F6" i="26"/>
  <c r="G6" i="26"/>
  <c r="H6" i="26"/>
  <c r="I6" i="26"/>
  <c r="J6" i="26"/>
  <c r="K6" i="26"/>
  <c r="L6" i="26"/>
  <c r="M6" i="26"/>
  <c r="N6" i="26"/>
  <c r="C16" i="30" l="1"/>
  <c r="C17" i="29"/>
  <c r="C23" i="28"/>
  <c r="Q11" i="26" l="1"/>
  <c r="Q12" i="26"/>
  <c r="I10" i="26" l="1"/>
  <c r="G12" i="30" l="1"/>
  <c r="G10" i="28"/>
  <c r="G19" i="28" s="1"/>
  <c r="G10" i="26"/>
  <c r="G15" i="26" s="1"/>
  <c r="O11" i="30" l="1"/>
  <c r="O11" i="27" l="1"/>
  <c r="O12" i="27"/>
  <c r="L10" i="29" l="1"/>
  <c r="K10" i="27" l="1"/>
  <c r="H10" i="29" l="1"/>
  <c r="O17" i="28" l="1"/>
  <c r="C10" i="26" l="1"/>
  <c r="E10" i="26"/>
  <c r="E15" i="26" s="1"/>
  <c r="I15" i="26"/>
  <c r="J10" i="26"/>
  <c r="J15" i="26" s="1"/>
  <c r="K10" i="26"/>
  <c r="K15" i="26" s="1"/>
  <c r="L10" i="26"/>
  <c r="L15" i="26" s="1"/>
  <c r="M10" i="26"/>
  <c r="M15" i="26" s="1"/>
  <c r="N10" i="26"/>
  <c r="N15" i="26" s="1"/>
  <c r="N12" i="30"/>
  <c r="J12" i="30"/>
  <c r="F12" i="30"/>
  <c r="K12" i="30"/>
  <c r="C12" i="30"/>
  <c r="M12" i="30"/>
  <c r="L12" i="30"/>
  <c r="I12" i="30"/>
  <c r="H12" i="30"/>
  <c r="E12" i="30"/>
  <c r="D12" i="30"/>
  <c r="O10" i="30"/>
  <c r="O12" i="29"/>
  <c r="N10" i="29"/>
  <c r="N13" i="29" s="1"/>
  <c r="J10" i="29"/>
  <c r="J13" i="29" s="1"/>
  <c r="F10" i="29"/>
  <c r="F13" i="29" s="1"/>
  <c r="O11" i="29"/>
  <c r="M10" i="29"/>
  <c r="M13" i="29" s="1"/>
  <c r="L13" i="29"/>
  <c r="K10" i="29"/>
  <c r="K13" i="29" s="1"/>
  <c r="I10" i="29"/>
  <c r="I13" i="29" s="1"/>
  <c r="H13" i="29"/>
  <c r="G10" i="29"/>
  <c r="G13" i="29" s="1"/>
  <c r="E10" i="29"/>
  <c r="E13" i="29" s="1"/>
  <c r="D10" i="29"/>
  <c r="D13" i="29" s="1"/>
  <c r="C10" i="29"/>
  <c r="C13" i="29" s="1"/>
  <c r="O16" i="28"/>
  <c r="O15" i="28"/>
  <c r="O14" i="28"/>
  <c r="L10" i="28"/>
  <c r="L19" i="28" s="1"/>
  <c r="H10" i="28"/>
  <c r="H19" i="28" s="1"/>
  <c r="D10" i="28"/>
  <c r="D19" i="28" s="1"/>
  <c r="O13" i="28"/>
  <c r="M10" i="28"/>
  <c r="M19" i="28" s="1"/>
  <c r="I10" i="28"/>
  <c r="I19" i="28" s="1"/>
  <c r="E10" i="28"/>
  <c r="E19" i="28" s="1"/>
  <c r="O12" i="28"/>
  <c r="N10" i="28"/>
  <c r="N19" i="28" s="1"/>
  <c r="J10" i="28"/>
  <c r="J19" i="28" s="1"/>
  <c r="O11" i="28"/>
  <c r="K10" i="28"/>
  <c r="K19" i="28" s="1"/>
  <c r="C10" i="28"/>
  <c r="C19" i="28" s="1"/>
  <c r="M10" i="27"/>
  <c r="M13" i="27" s="1"/>
  <c r="I10" i="27"/>
  <c r="I13" i="27" s="1"/>
  <c r="E10" i="27"/>
  <c r="E13" i="27" s="1"/>
  <c r="N10" i="27"/>
  <c r="N13" i="27" s="1"/>
  <c r="L10" i="27"/>
  <c r="L13" i="27" s="1"/>
  <c r="L17" i="26" s="1"/>
  <c r="K13" i="27"/>
  <c r="J10" i="27"/>
  <c r="J13" i="27" s="1"/>
  <c r="H10" i="27"/>
  <c r="H13" i="27" s="1"/>
  <c r="G10" i="27"/>
  <c r="G13" i="27" s="1"/>
  <c r="F10" i="27"/>
  <c r="F13" i="27" s="1"/>
  <c r="D10" i="27"/>
  <c r="D13" i="27" s="1"/>
  <c r="C10" i="27"/>
  <c r="C13" i="27" s="1"/>
  <c r="O14" i="26"/>
  <c r="O13" i="26"/>
  <c r="O18" i="26" s="1"/>
  <c r="H10" i="26"/>
  <c r="H15" i="26" s="1"/>
  <c r="D10" i="26"/>
  <c r="D15" i="26" s="1"/>
  <c r="O11" i="26"/>
  <c r="M17" i="26" l="1"/>
  <c r="D21" i="26"/>
  <c r="C26" i="28"/>
  <c r="N17" i="26"/>
  <c r="L21" i="28"/>
  <c r="L22" i="28" s="1"/>
  <c r="C15" i="30"/>
  <c r="C16" i="29"/>
  <c r="F10" i="26"/>
  <c r="F15" i="26" s="1"/>
  <c r="O12" i="30"/>
  <c r="O10" i="29"/>
  <c r="O13" i="29" s="1"/>
  <c r="O10" i="28"/>
  <c r="O19" i="28" s="1"/>
  <c r="O10" i="27"/>
  <c r="O13" i="27" s="1"/>
  <c r="C15" i="26"/>
  <c r="C21" i="26" s="1"/>
  <c r="O12" i="26"/>
  <c r="L23" i="28" l="1"/>
  <c r="O10" i="26"/>
  <c r="O15" i="26" s="1"/>
</calcChain>
</file>

<file path=xl/sharedStrings.xml><?xml version="1.0" encoding="utf-8"?>
<sst xmlns="http://schemas.openxmlformats.org/spreadsheetml/2006/main" count="197" uniqueCount="40">
  <si>
    <t>JAN</t>
  </si>
  <si>
    <t>Receitas</t>
  </si>
  <si>
    <t>Receitas Próprias</t>
  </si>
  <si>
    <t>Aplicação Financeira</t>
  </si>
  <si>
    <t>TOTAL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</si>
  <si>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</si>
  <si>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</si>
  <si>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</si>
  <si>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</si>
  <si>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</si>
  <si>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</si>
  <si>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</si>
  <si>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</si>
  <si>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</si>
  <si>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</si>
  <si>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</si>
  <si>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Custas Judiciais</t>
  </si>
  <si>
    <t>Custas Extrajudiciais</t>
  </si>
  <si>
    <t>Xérox</t>
  </si>
  <si>
    <t>UG: 040901 - FUNDO ESPECIAL DE MODERNIZAÇÃO E REAPARELHAMENTO DO JUDICIÁRIO</t>
  </si>
  <si>
    <t>Receita de Vale Transporte</t>
  </si>
  <si>
    <t>Exp. Econômia da Folha</t>
  </si>
  <si>
    <t>Emolumentos Extrajudiciais</t>
  </si>
  <si>
    <t>UG: 040903 - FUNDO ESPECIAL DAS SERVENTIAS DE REGISTRO CIVIL DE PESSOAS NATURAIS</t>
  </si>
  <si>
    <t>UG: 040904 - FUNDO ESPECIAL DE SEGURANÇA DA MAGISTRATURA DO ESTADO DO MARANHÃO</t>
  </si>
  <si>
    <t>UG: 040902 - FUNDO ESPECIAL DA ESCOLA SUPERIOR DA MAGISTRATURA DO ESTADO DO MARANHÃO</t>
  </si>
  <si>
    <t>Repasses Recebidos</t>
  </si>
  <si>
    <t>Custeio</t>
  </si>
  <si>
    <t>UG: 040101 - TRIBUNAL DE JUSTIÇA DO MARANHÃO</t>
  </si>
  <si>
    <t>Pessoal</t>
  </si>
  <si>
    <t>Precatórios</t>
  </si>
  <si>
    <t xml:space="preserve">  Total </t>
  </si>
  <si>
    <t>Custeio/Investimentos</t>
  </si>
  <si>
    <t>Leilão/Outras</t>
  </si>
  <si>
    <t>Receita Arrecadada</t>
  </si>
  <si>
    <t>Receita Orçamentária Prevista</t>
  </si>
  <si>
    <t>Orçamento Inicial</t>
  </si>
  <si>
    <t>Dedução-Receita do Funseg(3%)</t>
  </si>
  <si>
    <t>Exercício: 2023</t>
  </si>
  <si>
    <t>Atualizado 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</si>
</sst>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sz val="10"/>
      <color theme="1"/>
      <name val="Segoe UI"/>
      <family val="2"/>
    </font>
    <font>
      <i/>
      <sz val="10"/>
      <color theme="1"/>
      <name val="Segoe UI"/>
      <family val="2"/>
    </font>
    <font>
      <sz val="11"/>
      <color theme="1"/>
      <name val="Segoe UI"/>
      <family val="2"/>
    </font>
    <font>
      <sz val="10"/>
      <name val="Arial"/>
      <family val="2"/>
    </font>
    <font>
      <sz val="11"/>
      <color theme="0"/>
      <name val="Segoe UI"/>
      <family val="2"/>
    </font>
    <font>
      <sz val="11"/>
      <name val="Segoe UI"/>
      <family val="2"/>
    </font>
    <font>
      <sz val="11"/>
      <color rgb="FFFF0000"/>
      <name val="Segoe UI"/>
      <family val="2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  <font>
      <sz val="10"/>
      <color theme="0"/>
      <name val="Segoe UI"/>
      <family val="2"/>
    </font>
    <font>
      <b/>
      <sz val="11"/>
      <color theme="0"/>
      <name val="Segoe UI"/>
      <family val="2"/>
    </font>
    <font>
      <sz val="11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theme="9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</cellStyleXfs>
  <cellXfs count="33">
    <xf numFmtId="0" fontId="0" fillId="0" borderId="0" xfId="0"/>
    <xf numFmtId="43" fontId="2" fillId="0" borderId="0" xfId="1" applyFont="1" applyAlignment="1">
      <alignment horizontal="center" vertical="center"/>
    </xf>
    <xf numFmtId="43" fontId="2" fillId="0" borderId="0" xfId="1" applyFont="1" applyAlignment="1">
      <alignment vertical="center"/>
    </xf>
    <xf numFmtId="43" fontId="2" fillId="0" borderId="0" xfId="1" applyFont="1" applyAlignment="1">
      <alignment vertical="center" wrapText="1"/>
    </xf>
    <xf numFmtId="43" fontId="2" fillId="0" borderId="0" xfId="0" applyNumberFormat="1" applyFont="1" applyAlignment="1">
      <alignment horizontal="center" vertical="center"/>
    </xf>
    <xf numFmtId="10" fontId="2" fillId="0" borderId="0" xfId="2" applyNumberFormat="1" applyFont="1" applyAlignment="1">
      <alignment vertical="center"/>
    </xf>
    <xf numFmtId="43" fontId="5" fillId="0" borderId="0" xfId="1" applyFont="1" applyAlignment="1">
      <alignment horizontal="left" vertical="center" indent="1"/>
    </xf>
    <xf numFmtId="43" fontId="3" fillId="0" borderId="0" xfId="1" applyFont="1" applyAlignment="1">
      <alignment vertical="center"/>
    </xf>
    <xf numFmtId="43" fontId="4" fillId="0" borderId="0" xfId="1" applyFont="1" applyAlignment="1">
      <alignment vertical="center"/>
    </xf>
    <xf numFmtId="43" fontId="6" fillId="0" borderId="0" xfId="1" applyFont="1" applyAlignment="1">
      <alignment vertical="center"/>
    </xf>
    <xf numFmtId="43" fontId="4" fillId="0" borderId="0" xfId="1" applyFont="1" applyFill="1" applyAlignment="1">
      <alignment vertical="center"/>
    </xf>
    <xf numFmtId="9" fontId="2" fillId="0" borderId="0" xfId="2" applyFont="1" applyAlignment="1">
      <alignment vertical="center"/>
    </xf>
    <xf numFmtId="49" fontId="8" fillId="0" borderId="0" xfId="1" applyNumberFormat="1" applyFont="1" applyAlignment="1">
      <alignment vertical="center"/>
    </xf>
    <xf numFmtId="43" fontId="8" fillId="0" borderId="0" xfId="1" applyFont="1" applyAlignment="1">
      <alignment vertical="center"/>
    </xf>
    <xf numFmtId="43" fontId="9" fillId="0" borderId="0" xfId="1" applyFont="1" applyAlignment="1">
      <alignment vertical="center"/>
    </xf>
    <xf numFmtId="43" fontId="10" fillId="0" borderId="0" xfId="1" applyFont="1" applyAlignment="1">
      <alignment vertical="center"/>
    </xf>
    <xf numFmtId="4" fontId="11" fillId="0" borderId="0" xfId="0" applyNumberFormat="1" applyFont="1"/>
    <xf numFmtId="43" fontId="4" fillId="2" borderId="0" xfId="1" applyFont="1" applyFill="1" applyAlignment="1">
      <alignment vertical="center"/>
    </xf>
    <xf numFmtId="4" fontId="12" fillId="2" borderId="0" xfId="4" applyNumberFormat="1" applyFont="1" applyFill="1" applyAlignment="1">
      <alignment vertical="center"/>
    </xf>
    <xf numFmtId="43" fontId="8" fillId="2" borderId="0" xfId="1" applyFont="1" applyFill="1" applyAlignment="1">
      <alignment vertical="center"/>
    </xf>
    <xf numFmtId="43" fontId="13" fillId="0" borderId="0" xfId="1" applyFont="1" applyAlignment="1">
      <alignment vertical="center"/>
    </xf>
    <xf numFmtId="43" fontId="14" fillId="3" borderId="1" xfId="1" applyNumberFormat="1" applyFont="1" applyFill="1" applyBorder="1" applyAlignment="1">
      <alignment horizontal="center" vertical="center"/>
    </xf>
    <xf numFmtId="43" fontId="14" fillId="3" borderId="2" xfId="1" applyNumberFormat="1" applyFont="1" applyFill="1" applyBorder="1" applyAlignment="1">
      <alignment horizontal="center" vertical="center"/>
    </xf>
    <xf numFmtId="43" fontId="14" fillId="3" borderId="3" xfId="1" applyNumberFormat="1" applyFont="1" applyFill="1" applyBorder="1" applyAlignment="1">
      <alignment horizontal="center" vertical="center"/>
    </xf>
    <xf numFmtId="43" fontId="15" fillId="0" borderId="0" xfId="0" applyNumberFormat="1" applyFont="1" applyAlignment="1">
      <alignment horizontal="center" vertical="center"/>
    </xf>
    <xf numFmtId="43" fontId="15" fillId="0" borderId="0" xfId="0" applyNumberFormat="1" applyFont="1" applyAlignment="1">
      <alignment vertical="center"/>
    </xf>
    <xf numFmtId="43" fontId="2" fillId="0" borderId="0" xfId="1" applyNumberFormat="1" applyFont="1" applyBorder="1" applyAlignment="1">
      <alignment vertical="center"/>
    </xf>
    <xf numFmtId="43" fontId="2" fillId="0" borderId="4" xfId="1" applyNumberFormat="1" applyFont="1" applyBorder="1" applyAlignment="1">
      <alignment vertical="center"/>
    </xf>
    <xf numFmtId="43" fontId="2" fillId="0" borderId="5" xfId="1" applyNumberFormat="1" applyFont="1" applyBorder="1" applyAlignment="1">
      <alignment vertical="center"/>
    </xf>
    <xf numFmtId="43" fontId="3" fillId="0" borderId="6" xfId="1" applyNumberFormat="1" applyFont="1" applyBorder="1" applyAlignment="1">
      <alignment vertical="center"/>
    </xf>
    <xf numFmtId="43" fontId="15" fillId="0" borderId="0" xfId="1" applyFont="1" applyAlignment="1">
      <alignment vertical="center"/>
    </xf>
    <xf numFmtId="43" fontId="15" fillId="0" borderId="0" xfId="1" applyNumberFormat="1" applyFont="1" applyAlignment="1">
      <alignment vertical="center"/>
    </xf>
    <xf numFmtId="14" fontId="3" fillId="4" borderId="0" xfId="1" applyNumberFormat="1" applyFont="1" applyFill="1" applyAlignment="1">
      <alignment vertical="center"/>
    </xf>
  </cellXfs>
  <cellStyles count="5">
    <cellStyle name="Normal" xfId="0" builtinId="0"/>
    <cellStyle name="Normal 4" xfId="3" xr:uid="{00000000-0005-0000-0000-000001000000}"/>
    <cellStyle name="Porcentagem" xfId="2" builtinId="5"/>
    <cellStyle name="Vírgula" xfId="1" builtinId="3"/>
    <cellStyle name="Vírgula 2" xfId="4" xr:uid="{00000000-0005-0000-0000-000004000000}"/>
  </cellStyles>
  <dxfs count="15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Segoe U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Segoe U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Segoe U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Segoe U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Segoe U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0000000}" name="Tabela356789101112131417" displayName="Tabela356789101112131417" ref="B9:O15" totalsRowCount="1" headerRowDxfId="154" dataDxfId="153" totalsRowDxfId="152" headerRowCellStyle="Vírgula" dataCellStyle="Vírgula" totalsRowCellStyle="Vírgula">
  <autoFilter ref="B9:O14" xr:uid="{00000000-0009-0000-0100-000010000000}"/>
  <tableColumns count="14">
    <tableColumn id="1" xr3:uid="{00000000-0010-0000-0000-000001000000}" name="Receitas" totalsRowLabel="  Total " dataDxfId="151" totalsRowDxfId="150" dataCellStyle="Vírgula"/>
    <tableColumn id="2" xr3:uid="{00000000-0010-0000-0000-000002000000}" name="JAN" totalsRowFunction="custom" dataDxfId="149" totalsRowDxfId="148" dataCellStyle="Vírgula">
      <totalsRowFormula>C10+C14</totalsRowFormula>
    </tableColumn>
    <tableColumn id="3" xr3:uid="{00000000-0010-0000-0000-000003000000}" name="FEV" totalsRowFunction="custom" dataDxfId="147" totalsRowDxfId="146" dataCellStyle="Vírgula">
      <totalsRowFormula>D10+D14</totalsRowFormula>
    </tableColumn>
    <tableColumn id="4" xr3:uid="{00000000-0010-0000-0000-000004000000}" name="MAR" totalsRowFunction="custom" dataDxfId="145" totalsRowDxfId="144" dataCellStyle="Vírgula">
      <totalsRowFormula>E10+E14</totalsRowFormula>
    </tableColumn>
    <tableColumn id="5" xr3:uid="{00000000-0010-0000-0000-000005000000}" name="ABR" totalsRowFunction="custom" dataDxfId="143" totalsRowDxfId="142" dataCellStyle="Vírgula">
      <totalsRowFormula>F10+F14</totalsRowFormula>
    </tableColumn>
    <tableColumn id="6" xr3:uid="{00000000-0010-0000-0000-000006000000}" name="MAI" totalsRowFunction="custom" dataDxfId="141" totalsRowDxfId="140" dataCellStyle="Vírgula">
      <totalsRowFormula>G10+G14</totalsRowFormula>
    </tableColumn>
    <tableColumn id="7" xr3:uid="{00000000-0010-0000-0000-000007000000}" name="JUN" totalsRowFunction="custom" dataDxfId="139" totalsRowDxfId="138" dataCellStyle="Vírgula">
      <totalsRowFormula>H10+H14</totalsRowFormula>
    </tableColumn>
    <tableColumn id="8" xr3:uid="{00000000-0010-0000-0000-000008000000}" name="JUL" totalsRowFunction="custom" dataDxfId="137" totalsRowDxfId="136" dataCellStyle="Vírgula">
      <totalsRowFormula>I10+I14</totalsRowFormula>
    </tableColumn>
    <tableColumn id="9" xr3:uid="{00000000-0010-0000-0000-000009000000}" name="AGO" totalsRowFunction="custom" dataDxfId="135" totalsRowDxfId="134" dataCellStyle="Vírgula">
      <totalsRowFormula>J10+J14</totalsRowFormula>
    </tableColumn>
    <tableColumn id="14" xr3:uid="{00000000-0010-0000-0000-00000E000000}" name="SET" totalsRowFunction="custom" dataDxfId="133" totalsRowDxfId="132" dataCellStyle="Vírgula">
      <totalsRowFormula>K10+K14</totalsRowFormula>
    </tableColumn>
    <tableColumn id="10" xr3:uid="{00000000-0010-0000-0000-00000A000000}" name="OUT" totalsRowFunction="custom" dataDxfId="131" totalsRowDxfId="130" dataCellStyle="Vírgula">
      <totalsRowFormula>L10+L14</totalsRowFormula>
    </tableColumn>
    <tableColumn id="11" xr3:uid="{00000000-0010-0000-0000-00000B000000}" name="NOV" totalsRowFunction="custom" dataDxfId="129" totalsRowDxfId="128" dataCellStyle="Vírgula">
      <totalsRowFormula>M10+M14</totalsRowFormula>
    </tableColumn>
    <tableColumn id="12" xr3:uid="{00000000-0010-0000-0000-00000C000000}" name="DEZ" totalsRowFunction="custom" dataDxfId="127" totalsRowDxfId="126" dataCellStyle="Vírgula">
      <totalsRowFormula>N10+N14</totalsRowFormula>
    </tableColumn>
    <tableColumn id="13" xr3:uid="{00000000-0010-0000-0000-00000D000000}" name="TOTAL" totalsRowFunction="custom" dataDxfId="125" totalsRowDxfId="124" dataCellStyle="Vírgula">
      <calculatedColumnFormula>SUM(C10:N10)</calculatedColumnFormula>
      <totalsRowFormula>O10+O14</totalsRowFormula>
    </tableColumn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1000000}" name="Tabela319" displayName="Tabela319" ref="B9:O19" totalsRowCount="1" headerRowDxfId="123" dataDxfId="122" totalsRowDxfId="121" headerRowCellStyle="Vírgula" dataCellStyle="Vírgula" totalsRowCellStyle="Vírgula">
  <autoFilter ref="B9:O18" xr:uid="{00000000-0009-0000-0100-000012000000}"/>
  <tableColumns count="14">
    <tableColumn id="1" xr3:uid="{00000000-0010-0000-0100-000001000000}" name="Receitas" totalsRowLabel="  Total " dataDxfId="120" totalsRowDxfId="119" dataCellStyle="Vírgula"/>
    <tableColumn id="2" xr3:uid="{00000000-0010-0000-0100-000002000000}" name="JAN" totalsRowFunction="custom" dataDxfId="118" totalsRowDxfId="117" dataCellStyle="Vírgula">
      <totalsRowFormula>C10+C14+C15+C16+C17+C18</totalsRowFormula>
    </tableColumn>
    <tableColumn id="3" xr3:uid="{00000000-0010-0000-0100-000003000000}" name="FEV" totalsRowFunction="custom" dataDxfId="116" totalsRowDxfId="115" dataCellStyle="Vírgula">
      <totalsRowFormula>D10+D14+D15+D16+D17+D18</totalsRowFormula>
    </tableColumn>
    <tableColumn id="4" xr3:uid="{00000000-0010-0000-0100-000004000000}" name="MAR" totalsRowFunction="custom" dataDxfId="114" totalsRowDxfId="113" dataCellStyle="Vírgula">
      <totalsRowFormula>E10+E14+E15+E16+E17+E18</totalsRowFormula>
    </tableColumn>
    <tableColumn id="5" xr3:uid="{00000000-0010-0000-0100-000005000000}" name="ABR" totalsRowFunction="custom" dataDxfId="112" totalsRowDxfId="111" dataCellStyle="Vírgula">
      <totalsRowFormula>F10+F14+F15+F16+F17+F18</totalsRowFormula>
    </tableColumn>
    <tableColumn id="6" xr3:uid="{00000000-0010-0000-0100-000006000000}" name="MAI" totalsRowFunction="custom" dataDxfId="110" totalsRowDxfId="109" dataCellStyle="Vírgula">
      <totalsRowFormula>G10+G14+G15+G16+G17+G18</totalsRowFormula>
    </tableColumn>
    <tableColumn id="7" xr3:uid="{00000000-0010-0000-0100-000007000000}" name="JUN" totalsRowFunction="custom" dataDxfId="108" totalsRowDxfId="107" dataCellStyle="Vírgula">
      <totalsRowFormula>H10+H14+H15+H16+H17+H18</totalsRowFormula>
    </tableColumn>
    <tableColumn id="8" xr3:uid="{00000000-0010-0000-0100-000008000000}" name="JUL" totalsRowFunction="custom" dataDxfId="106" totalsRowDxfId="105" dataCellStyle="Vírgula">
      <totalsRowFormula>I10+I14+I15+I16+I17+I18</totalsRowFormula>
    </tableColumn>
    <tableColumn id="9" xr3:uid="{00000000-0010-0000-0100-000009000000}" name="AGO" totalsRowFunction="custom" dataDxfId="104" totalsRowDxfId="103" dataCellStyle="Vírgula">
      <totalsRowFormula>J10+J14+J15+J16+J17+J18</totalsRowFormula>
    </tableColumn>
    <tableColumn id="14" xr3:uid="{00000000-0010-0000-0100-00000E000000}" name="SET" totalsRowFunction="custom" dataDxfId="102" totalsRowDxfId="101" dataCellStyle="Vírgula">
      <totalsRowFormula>K10+K14+K15+K16+K17+K18</totalsRowFormula>
    </tableColumn>
    <tableColumn id="10" xr3:uid="{00000000-0010-0000-0100-00000A000000}" name="OUT" totalsRowFunction="custom" dataDxfId="100" totalsRowDxfId="99" dataCellStyle="Vírgula">
      <totalsRowFormula>L10+L14+L15+L16+L17+L18</totalsRowFormula>
    </tableColumn>
    <tableColumn id="11" xr3:uid="{00000000-0010-0000-0100-00000B000000}" name="NOV" totalsRowFunction="custom" dataDxfId="98" totalsRowDxfId="97" dataCellStyle="Vírgula">
      <totalsRowFormula>M10+M14+M15+M16+M17+M18</totalsRowFormula>
    </tableColumn>
    <tableColumn id="12" xr3:uid="{00000000-0010-0000-0100-00000C000000}" name="DEZ" totalsRowFunction="custom" dataDxfId="96" totalsRowDxfId="95" dataCellStyle="Vírgula">
      <totalsRowFormula>N10+N14+N15+N16+N17+N18</totalsRowFormula>
    </tableColumn>
    <tableColumn id="13" xr3:uid="{00000000-0010-0000-0100-00000D000000}" name="TOTAL" totalsRowFunction="custom" dataDxfId="94" totalsRowDxfId="93" dataCellStyle="Vírgula">
      <calculatedColumnFormula>SUM(C10:N10)</calculatedColumnFormula>
      <totalsRowFormula>O10+O14+O15+O16+O17+O18</totalsRowFormula>
    </tableColumn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2000000}" name="Tabela356789101118" displayName="Tabela356789101118" ref="B9:O13" totalsRowCount="1" headerRowDxfId="92" dataDxfId="91" totalsRowDxfId="90" headerRowCellStyle="Vírgula" dataCellStyle="Vírgula" totalsRowCellStyle="Vírgula">
  <autoFilter ref="B9:O12" xr:uid="{00000000-0009-0000-0100-000011000000}"/>
  <tableColumns count="14">
    <tableColumn id="1" xr3:uid="{00000000-0010-0000-0200-000001000000}" name="Receitas" totalsRowLabel="  Total " dataDxfId="89" totalsRowDxfId="88" dataCellStyle="Vírgula"/>
    <tableColumn id="2" xr3:uid="{00000000-0010-0000-0200-000002000000}" name="JAN" totalsRowFunction="custom" dataDxfId="87" totalsRowDxfId="86" dataCellStyle="Vírgula">
      <totalsRowFormula>C10+C12</totalsRowFormula>
    </tableColumn>
    <tableColumn id="3" xr3:uid="{00000000-0010-0000-0200-000003000000}" name="FEV" totalsRowFunction="custom" dataDxfId="85" totalsRowDxfId="84" dataCellStyle="Vírgula">
      <totalsRowFormula>D10+D12</totalsRowFormula>
    </tableColumn>
    <tableColumn id="4" xr3:uid="{00000000-0010-0000-0200-000004000000}" name="MAR" totalsRowFunction="custom" dataDxfId="83" totalsRowDxfId="82" dataCellStyle="Vírgula">
      <totalsRowFormula>E10+E12</totalsRowFormula>
    </tableColumn>
    <tableColumn id="5" xr3:uid="{00000000-0010-0000-0200-000005000000}" name="ABR" totalsRowFunction="custom" dataDxfId="81" totalsRowDxfId="80" dataCellStyle="Vírgula">
      <totalsRowFormula>F10+F12</totalsRowFormula>
    </tableColumn>
    <tableColumn id="6" xr3:uid="{00000000-0010-0000-0200-000006000000}" name="MAI" totalsRowFunction="custom" dataDxfId="79" totalsRowDxfId="78" dataCellStyle="Vírgula">
      <totalsRowFormula>G10+G12</totalsRowFormula>
    </tableColumn>
    <tableColumn id="7" xr3:uid="{00000000-0010-0000-0200-000007000000}" name="JUN" totalsRowFunction="custom" dataDxfId="77" totalsRowDxfId="76" dataCellStyle="Vírgula">
      <totalsRowFormula>H10+H12</totalsRowFormula>
    </tableColumn>
    <tableColumn id="8" xr3:uid="{00000000-0010-0000-0200-000008000000}" name="JUL" totalsRowFunction="custom" dataDxfId="75" totalsRowDxfId="74" dataCellStyle="Vírgula">
      <totalsRowFormula>I10+I12</totalsRowFormula>
    </tableColumn>
    <tableColumn id="9" xr3:uid="{00000000-0010-0000-0200-000009000000}" name="AGO" totalsRowFunction="custom" dataDxfId="73" totalsRowDxfId="72" dataCellStyle="Vírgula">
      <totalsRowFormula>J10+J12</totalsRowFormula>
    </tableColumn>
    <tableColumn id="14" xr3:uid="{00000000-0010-0000-0200-00000E000000}" name="SET" totalsRowFunction="custom" dataDxfId="71" totalsRowDxfId="70" dataCellStyle="Vírgula">
      <totalsRowFormula>K10+K12</totalsRowFormula>
    </tableColumn>
    <tableColumn id="10" xr3:uid="{00000000-0010-0000-0200-00000A000000}" name="OUT" totalsRowFunction="custom" dataDxfId="69" totalsRowDxfId="68" dataCellStyle="Vírgula">
      <totalsRowFormula>L10+L12</totalsRowFormula>
    </tableColumn>
    <tableColumn id="11" xr3:uid="{00000000-0010-0000-0200-00000B000000}" name="NOV" totalsRowFunction="custom" dataDxfId="67" totalsRowDxfId="66" dataCellStyle="Vírgula">
      <totalsRowFormula>M10+M12</totalsRowFormula>
    </tableColumn>
    <tableColumn id="12" xr3:uid="{00000000-0010-0000-0200-00000C000000}" name="DEZ" totalsRowFunction="custom" dataDxfId="65" totalsRowDxfId="64" dataCellStyle="Vírgula">
      <totalsRowFormula>N10+N12</totalsRowFormula>
    </tableColumn>
    <tableColumn id="13" xr3:uid="{00000000-0010-0000-0200-00000D000000}" name="TOTAL" totalsRowFunction="custom" dataDxfId="63" totalsRowDxfId="62" dataCellStyle="Vírgula">
      <calculatedColumnFormula>SUM(C10:N10)</calculatedColumnFormula>
      <totalsRowFormula>O10+O12</totalsRowFormula>
    </tableColumn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3000000}" name="Tabela3520" displayName="Tabela3520" ref="B9:O13" totalsRowCount="1" headerRowDxfId="61" dataDxfId="60" totalsRowDxfId="59" headerRowCellStyle="Vírgula" dataCellStyle="Vírgula" totalsRowCellStyle="Vírgula">
  <autoFilter ref="B9:O12" xr:uid="{00000000-0009-0000-0100-000013000000}"/>
  <tableColumns count="14">
    <tableColumn id="1" xr3:uid="{00000000-0010-0000-0300-000001000000}" name="Receitas" totalsRowLabel="  Total " dataDxfId="58" totalsRowDxfId="57" dataCellStyle="Vírgula"/>
    <tableColumn id="2" xr3:uid="{00000000-0010-0000-0300-000002000000}" name="JAN" totalsRowFunction="custom" dataDxfId="56" totalsRowDxfId="55" dataCellStyle="Vírgula">
      <totalsRowFormula>C10+C12</totalsRowFormula>
    </tableColumn>
    <tableColumn id="3" xr3:uid="{00000000-0010-0000-0300-000003000000}" name="FEV" totalsRowFunction="custom" dataDxfId="54" totalsRowDxfId="53" dataCellStyle="Vírgula">
      <totalsRowFormula>D10+D12</totalsRowFormula>
    </tableColumn>
    <tableColumn id="4" xr3:uid="{00000000-0010-0000-0300-000004000000}" name="MAR" totalsRowFunction="custom" dataDxfId="52" totalsRowDxfId="51" dataCellStyle="Vírgula">
      <totalsRowFormula>E10+E12</totalsRowFormula>
    </tableColumn>
    <tableColumn id="5" xr3:uid="{00000000-0010-0000-0300-000005000000}" name="ABR" totalsRowFunction="custom" dataDxfId="50" totalsRowDxfId="49" dataCellStyle="Vírgula">
      <totalsRowFormula>F10+F12</totalsRowFormula>
    </tableColumn>
    <tableColumn id="6" xr3:uid="{00000000-0010-0000-0300-000006000000}" name="MAI" totalsRowFunction="custom" dataDxfId="48" totalsRowDxfId="47" dataCellStyle="Vírgula">
      <totalsRowFormula>G10+G12</totalsRowFormula>
    </tableColumn>
    <tableColumn id="7" xr3:uid="{00000000-0010-0000-0300-000007000000}" name="JUN" totalsRowFunction="custom" dataDxfId="46" totalsRowDxfId="45" dataCellStyle="Vírgula">
      <totalsRowFormula>H10+H12</totalsRowFormula>
    </tableColumn>
    <tableColumn id="8" xr3:uid="{00000000-0010-0000-0300-000008000000}" name="JUL" totalsRowFunction="custom" dataDxfId="44" totalsRowDxfId="43" dataCellStyle="Vírgula">
      <totalsRowFormula>I10+I12</totalsRowFormula>
    </tableColumn>
    <tableColumn id="9" xr3:uid="{00000000-0010-0000-0300-000009000000}" name="AGO" totalsRowFunction="custom" dataDxfId="42" totalsRowDxfId="41" dataCellStyle="Vírgula">
      <totalsRowFormula>J10+J12</totalsRowFormula>
    </tableColumn>
    <tableColumn id="14" xr3:uid="{00000000-0010-0000-0300-00000E000000}" name="SET" totalsRowFunction="custom" dataDxfId="40" totalsRowDxfId="39" dataCellStyle="Vírgula">
      <totalsRowFormula>K10+K12</totalsRowFormula>
    </tableColumn>
    <tableColumn id="10" xr3:uid="{00000000-0010-0000-0300-00000A000000}" name="OUT" totalsRowFunction="custom" dataDxfId="38" totalsRowDxfId="37" dataCellStyle="Vírgula">
      <totalsRowFormula>L10+L12</totalsRowFormula>
    </tableColumn>
    <tableColumn id="11" xr3:uid="{00000000-0010-0000-0300-00000B000000}" name="NOV" totalsRowFunction="custom" dataDxfId="36" totalsRowDxfId="35" dataCellStyle="Vírgula">
      <totalsRowFormula>M10+M12</totalsRowFormula>
    </tableColumn>
    <tableColumn id="12" xr3:uid="{00000000-0010-0000-0300-00000C000000}" name="DEZ" totalsRowFunction="custom" dataDxfId="34" totalsRowDxfId="33" dataCellStyle="Vírgula">
      <totalsRowFormula>N10+N12</totalsRowFormula>
    </tableColumn>
    <tableColumn id="13" xr3:uid="{00000000-0010-0000-0300-00000D000000}" name="TOTAL" totalsRowFunction="custom" dataDxfId="32" totalsRowDxfId="31" dataCellStyle="Vírgula">
      <calculatedColumnFormula>SUM(C10:N10)</calculatedColumnFormula>
      <totalsRowFormula>O10+O12</totalsRowFormula>
    </tableColumn>
  </tableColumns>
  <tableStyleInfo name="TableStyleLight1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4000000}" name="Tabela3567821" displayName="Tabela3567821" ref="B9:O12" totalsRowCount="1" headerRowDxfId="30" dataDxfId="29" totalsRowDxfId="28" headerRowCellStyle="Vírgula" dataCellStyle="Vírgula" totalsRowCellStyle="Vírgula">
  <autoFilter ref="B9:O11" xr:uid="{00000000-0009-0000-0100-000014000000}"/>
  <tableColumns count="14">
    <tableColumn id="1" xr3:uid="{00000000-0010-0000-0400-000001000000}" name="Receitas" totalsRowLabel="  Total " dataDxfId="27" totalsRowDxfId="26" dataCellStyle="Vírgula"/>
    <tableColumn id="2" xr3:uid="{00000000-0010-0000-0400-000002000000}" name="JAN" totalsRowFunction="custom" dataDxfId="25" totalsRowDxfId="24" dataCellStyle="Vírgula">
      <totalsRowFormula>C10+C11</totalsRowFormula>
    </tableColumn>
    <tableColumn id="3" xr3:uid="{00000000-0010-0000-0400-000003000000}" name="FEV" totalsRowFunction="custom" dataDxfId="23" totalsRowDxfId="22" dataCellStyle="Vírgula">
      <totalsRowFormula>D10+D11</totalsRowFormula>
    </tableColumn>
    <tableColumn id="4" xr3:uid="{00000000-0010-0000-0400-000004000000}" name="MAR" totalsRowFunction="custom" dataDxfId="21" totalsRowDxfId="20" dataCellStyle="Vírgula">
      <totalsRowFormula>E10+E11</totalsRowFormula>
    </tableColumn>
    <tableColumn id="5" xr3:uid="{00000000-0010-0000-0400-000005000000}" name="ABR" totalsRowFunction="custom" dataDxfId="19" totalsRowDxfId="18" dataCellStyle="Vírgula">
      <totalsRowFormula>F10+F11</totalsRowFormula>
    </tableColumn>
    <tableColumn id="6" xr3:uid="{00000000-0010-0000-0400-000006000000}" name="MAI" totalsRowFunction="custom" dataDxfId="17" totalsRowDxfId="16" dataCellStyle="Vírgula">
      <totalsRowFormula>G10+G11</totalsRowFormula>
    </tableColumn>
    <tableColumn id="7" xr3:uid="{00000000-0010-0000-0400-000007000000}" name="JUN" totalsRowFunction="custom" dataDxfId="15" totalsRowDxfId="14" dataCellStyle="Vírgula">
      <totalsRowFormula>H10+H11</totalsRowFormula>
    </tableColumn>
    <tableColumn id="8" xr3:uid="{00000000-0010-0000-0400-000008000000}" name="JUL" totalsRowFunction="custom" dataDxfId="13" totalsRowDxfId="12" dataCellStyle="Vírgula">
      <totalsRowFormula>I10+I11</totalsRowFormula>
    </tableColumn>
    <tableColumn id="9" xr3:uid="{00000000-0010-0000-0400-000009000000}" name="AGO" totalsRowFunction="custom" dataDxfId="11" totalsRowDxfId="10" dataCellStyle="Vírgula">
      <totalsRowFormula>J10+J11</totalsRowFormula>
    </tableColumn>
    <tableColumn id="14" xr3:uid="{00000000-0010-0000-0400-00000E000000}" name="SET" totalsRowFunction="custom" dataDxfId="9" totalsRowDxfId="8" dataCellStyle="Vírgula">
      <totalsRowFormula>K10+K11</totalsRowFormula>
    </tableColumn>
    <tableColumn id="10" xr3:uid="{00000000-0010-0000-0400-00000A000000}" name="OUT" totalsRowFunction="custom" dataDxfId="7" totalsRowDxfId="6" dataCellStyle="Vírgula">
      <totalsRowFormula>L10+L11</totalsRowFormula>
    </tableColumn>
    <tableColumn id="11" xr3:uid="{00000000-0010-0000-0400-00000B000000}" name="NOV" totalsRowFunction="custom" dataDxfId="5" totalsRowDxfId="4" dataCellStyle="Vírgula">
      <totalsRowFormula>M10+M11</totalsRowFormula>
    </tableColumn>
    <tableColumn id="12" xr3:uid="{00000000-0010-0000-0400-00000C000000}" name="DEZ" totalsRowFunction="custom" dataDxfId="3" totalsRowDxfId="2" dataCellStyle="Vírgula">
      <totalsRowFormula>N10+N11</totalsRowFormula>
    </tableColumn>
    <tableColumn id="13" xr3:uid="{00000000-0010-0000-0400-00000D000000}" name="TOTAL" totalsRowFunction="custom" dataDxfId="1" totalsRowDxfId="0" dataCellStyle="Vírgula">
      <calculatedColumnFormula>SUM(C10:N10)</calculatedColumnFormula>
      <totalsRowFormula>O10+O11</totalsRow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27"/>
  <sheetViews>
    <sheetView showGridLines="0" tabSelected="1" zoomScale="93" zoomScaleNormal="93" workbookViewId="0">
      <pane xSplit="2" ySplit="9" topLeftCell="C10" activePane="bottomRight" state="frozen"/>
      <selection activeCell="B23" sqref="B23"/>
      <selection pane="topRight" activeCell="B23" sqref="B23"/>
      <selection pane="bottomLeft" activeCell="B23" sqref="B23"/>
      <selection pane="bottomRight" activeCell="H12" sqref="H12"/>
    </sheetView>
  </sheetViews>
  <sheetFormatPr defaultColWidth="9.140625" defaultRowHeight="23.1" customHeight="1" x14ac:dyDescent="0.25"/>
  <cols>
    <col min="1" max="1" width="4.5703125" style="2" customWidth="1"/>
    <col min="2" max="2" width="27.5703125" style="2" customWidth="1"/>
    <col min="3" max="11" width="19.140625" style="2" bestFit="1" customWidth="1"/>
    <col min="12" max="12" width="19.28515625" style="2" customWidth="1"/>
    <col min="13" max="13" width="18.85546875" style="2" customWidth="1"/>
    <col min="14" max="14" width="19.140625" style="2" bestFit="1" customWidth="1"/>
    <col min="15" max="15" width="21" style="2" bestFit="1" customWidth="1"/>
    <col min="16" max="16" width="9.140625" style="2"/>
    <col min="17" max="17" width="13.85546875" style="2" bestFit="1" customWidth="1"/>
    <col min="18" max="16384" width="9.140625" style="2"/>
  </cols>
  <sheetData>
    <row r="1" spans="2:17" ht="23.1" customHeight="1" x14ac:dyDescent="0.25">
      <c r="B1" s="7" t="s">
        <v>39</v>
      </c>
      <c r="C1" s="32">
        <v>45299</v>
      </c>
    </row>
    <row r="2" spans="2:17" ht="23.1" customHeight="1" x14ac:dyDescent="0.25">
      <c r="B2" s="7" t="s">
        <v>38</v>
      </c>
    </row>
    <row r="3" spans="2:17" ht="23.1" customHeight="1" x14ac:dyDescent="0.25">
      <c r="B3" s="7" t="s">
        <v>28</v>
      </c>
    </row>
    <row r="4" spans="2:17" ht="23.1" customHeight="1" x14ac:dyDescent="0.25">
      <c r="B4" s="7" t="s">
        <v>35</v>
      </c>
    </row>
    <row r="5" spans="2:17" ht="23.1" customHeight="1" x14ac:dyDescent="0.25">
      <c r="B5" s="21" t="s">
        <v>1</v>
      </c>
      <c r="C5" s="22" t="s">
        <v>0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  <c r="I5" s="22" t="s">
        <v>10</v>
      </c>
      <c r="J5" s="22" t="s">
        <v>11</v>
      </c>
      <c r="K5" s="22" t="s">
        <v>12</v>
      </c>
      <c r="L5" s="22" t="s">
        <v>13</v>
      </c>
      <c r="M5" s="22" t="s">
        <v>14</v>
      </c>
      <c r="N5" s="22" t="s">
        <v>15</v>
      </c>
      <c r="O5" s="23" t="s">
        <v>4</v>
      </c>
    </row>
    <row r="6" spans="2:17" ht="23.1" customHeight="1" x14ac:dyDescent="0.25">
      <c r="B6" s="27" t="s">
        <v>36</v>
      </c>
      <c r="C6" s="28">
        <f>$O$6/12</f>
        <v>144019666.66666666</v>
      </c>
      <c r="D6" s="28">
        <f t="shared" ref="D6:N6" si="0">$O$6/12</f>
        <v>144019666.66666666</v>
      </c>
      <c r="E6" s="28">
        <f t="shared" si="0"/>
        <v>144019666.66666666</v>
      </c>
      <c r="F6" s="28">
        <f t="shared" si="0"/>
        <v>144019666.66666666</v>
      </c>
      <c r="G6" s="28">
        <f t="shared" si="0"/>
        <v>144019666.66666666</v>
      </c>
      <c r="H6" s="28">
        <f t="shared" si="0"/>
        <v>144019666.66666666</v>
      </c>
      <c r="I6" s="28">
        <f t="shared" si="0"/>
        <v>144019666.66666666</v>
      </c>
      <c r="J6" s="28">
        <f t="shared" si="0"/>
        <v>144019666.66666666</v>
      </c>
      <c r="K6" s="28">
        <f t="shared" si="0"/>
        <v>144019666.66666666</v>
      </c>
      <c r="L6" s="28">
        <f t="shared" si="0"/>
        <v>144019666.66666666</v>
      </c>
      <c r="M6" s="28">
        <f t="shared" si="0"/>
        <v>144019666.66666666</v>
      </c>
      <c r="N6" s="28">
        <f t="shared" si="0"/>
        <v>144019666.66666666</v>
      </c>
      <c r="O6" s="29">
        <f>1699181000+29055000</f>
        <v>1728236000</v>
      </c>
    </row>
    <row r="7" spans="2:17" ht="23.1" customHeight="1" x14ac:dyDescent="0.25"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2:17" ht="23.1" customHeight="1" x14ac:dyDescent="0.25">
      <c r="B8" s="7" t="s">
        <v>34</v>
      </c>
    </row>
    <row r="9" spans="2:17" s="1" customFormat="1" ht="18" customHeight="1" x14ac:dyDescent="0.25">
      <c r="B9" s="1" t="s">
        <v>1</v>
      </c>
      <c r="C9" s="1" t="s">
        <v>0</v>
      </c>
      <c r="D9" s="1" t="s">
        <v>5</v>
      </c>
      <c r="E9" s="1" t="s">
        <v>6</v>
      </c>
      <c r="F9" s="1" t="s">
        <v>7</v>
      </c>
      <c r="G9" s="1" t="s">
        <v>8</v>
      </c>
      <c r="H9" s="1" t="s">
        <v>9</v>
      </c>
      <c r="I9" s="1" t="s">
        <v>10</v>
      </c>
      <c r="J9" s="1" t="s">
        <v>11</v>
      </c>
      <c r="K9" s="1" t="s">
        <v>12</v>
      </c>
      <c r="L9" s="1" t="s">
        <v>13</v>
      </c>
      <c r="M9" s="1" t="s">
        <v>14</v>
      </c>
      <c r="N9" s="1" t="s">
        <v>15</v>
      </c>
      <c r="O9" s="1" t="s">
        <v>4</v>
      </c>
    </row>
    <row r="10" spans="2:17" ht="18" customHeight="1" x14ac:dyDescent="0.25">
      <c r="B10" s="2" t="s">
        <v>26</v>
      </c>
      <c r="C10" s="2">
        <f t="shared" ref="C10:N10" si="1">SUM(C11:C13)</f>
        <v>124098202.88</v>
      </c>
      <c r="D10" s="2">
        <f t="shared" si="1"/>
        <v>133595500</v>
      </c>
      <c r="E10" s="2">
        <f t="shared" si="1"/>
        <v>145595500</v>
      </c>
      <c r="F10" s="2">
        <f t="shared" si="1"/>
        <v>138744432.12</v>
      </c>
      <c r="G10" s="2">
        <f>SUM(G11:G13)</f>
        <v>149587159.91999999</v>
      </c>
      <c r="H10" s="2">
        <f t="shared" si="1"/>
        <v>135844431.99000001</v>
      </c>
      <c r="I10" s="2">
        <f>SUM(I11:I13)</f>
        <v>141744431.99000001</v>
      </c>
      <c r="J10" s="2">
        <f t="shared" si="1"/>
        <v>126744431.98999999</v>
      </c>
      <c r="K10" s="2">
        <f t="shared" si="1"/>
        <v>149587159.93000001</v>
      </c>
      <c r="L10" s="2">
        <f t="shared" si="1"/>
        <v>210108724.97</v>
      </c>
      <c r="M10" s="2">
        <f t="shared" si="1"/>
        <v>155601870.11000001</v>
      </c>
      <c r="N10" s="2">
        <f t="shared" si="1"/>
        <v>155331007.87</v>
      </c>
      <c r="O10" s="2">
        <f>SUM(C10:N10)</f>
        <v>1766582853.77</v>
      </c>
    </row>
    <row r="11" spans="2:17" s="8" customFormat="1" ht="18" customHeight="1" x14ac:dyDescent="0.25">
      <c r="B11" s="6" t="s">
        <v>32</v>
      </c>
      <c r="C11" s="8">
        <v>34821166.670000002</v>
      </c>
      <c r="D11" s="8">
        <v>34821166.670000002</v>
      </c>
      <c r="E11" s="8">
        <v>34821166.670000002</v>
      </c>
      <c r="F11" s="8">
        <v>14821166.66</v>
      </c>
      <c r="G11" s="8">
        <v>14821166.66</v>
      </c>
      <c r="H11" s="8">
        <v>14821166.66</v>
      </c>
      <c r="I11" s="8">
        <v>14821166.66</v>
      </c>
      <c r="J11" s="8">
        <v>14821166.66</v>
      </c>
      <c r="K11" s="8">
        <v>14821166.67</v>
      </c>
      <c r="L11" s="8">
        <v>14821166.670000002</v>
      </c>
      <c r="M11" s="8">
        <v>14821166.670000002</v>
      </c>
      <c r="N11" s="8">
        <v>14821166.67</v>
      </c>
      <c r="O11" s="8">
        <f>SUM(C11:N11)</f>
        <v>237853999.98999998</v>
      </c>
      <c r="Q11" s="20">
        <f>8099473.02+6721693.66</f>
        <v>14821166.68</v>
      </c>
    </row>
    <row r="12" spans="2:17" s="8" customFormat="1" ht="18" customHeight="1" x14ac:dyDescent="0.25">
      <c r="B12" s="6" t="s">
        <v>29</v>
      </c>
      <c r="C12" s="8">
        <v>77277036.209999993</v>
      </c>
      <c r="D12" s="8">
        <v>98774333.329999998</v>
      </c>
      <c r="E12" s="8">
        <v>98774333.329999998</v>
      </c>
      <c r="F12" s="8">
        <v>98774333.329999998</v>
      </c>
      <c r="G12" s="8">
        <v>98774333.329999998</v>
      </c>
      <c r="H12" s="8">
        <v>98774333.329999998</v>
      </c>
      <c r="I12" s="8">
        <v>98774333.329999998</v>
      </c>
      <c r="J12" s="8">
        <v>98774333.329999998</v>
      </c>
      <c r="K12" s="8">
        <v>98774333.329999998</v>
      </c>
      <c r="L12" s="8">
        <v>98774333.329999998</v>
      </c>
      <c r="M12" s="8">
        <v>98774333.329999998</v>
      </c>
      <c r="N12" s="8">
        <v>98774333.329999998</v>
      </c>
      <c r="O12" s="8">
        <f>SUM(C12:N12)</f>
        <v>1163794702.8400002</v>
      </c>
      <c r="Q12" s="20">
        <f>45000000+53774333.03</f>
        <v>98774333.030000001</v>
      </c>
    </row>
    <row r="13" spans="2:17" s="8" customFormat="1" ht="16.5" x14ac:dyDescent="0.25">
      <c r="B13" s="6" t="s">
        <v>30</v>
      </c>
      <c r="C13" s="8">
        <v>12000000</v>
      </c>
      <c r="D13" s="8">
        <v>0</v>
      </c>
      <c r="E13" s="8">
        <v>12000000</v>
      </c>
      <c r="F13" s="17">
        <v>25148932.130000003</v>
      </c>
      <c r="G13" s="8">
        <v>35991659.93</v>
      </c>
      <c r="H13" s="8">
        <v>22248932</v>
      </c>
      <c r="I13" s="8">
        <v>28148932</v>
      </c>
      <c r="J13" s="8">
        <v>13148932</v>
      </c>
      <c r="K13" s="8">
        <v>35991659.93</v>
      </c>
      <c r="L13" s="8">
        <v>96513224.969999999</v>
      </c>
      <c r="M13" s="8">
        <v>42006370.110000007</v>
      </c>
      <c r="N13" s="8">
        <v>41735507.870000005</v>
      </c>
      <c r="O13" s="2">
        <f>SUM(C13:N13)</f>
        <v>364934150.94000006</v>
      </c>
    </row>
    <row r="14" spans="2:17" ht="18" customHeight="1" x14ac:dyDescent="0.25">
      <c r="B14" s="2" t="s">
        <v>3</v>
      </c>
      <c r="C14" s="2">
        <v>1680251.16</v>
      </c>
      <c r="D14" s="2">
        <v>1311686.6399999999</v>
      </c>
      <c r="E14" s="2">
        <v>1855281.9</v>
      </c>
      <c r="F14" s="2">
        <v>1425789.09</v>
      </c>
      <c r="G14" s="2">
        <v>1917280.67</v>
      </c>
      <c r="H14" s="2">
        <v>1541360.9400000002</v>
      </c>
      <c r="I14" s="2">
        <v>1417258.97</v>
      </c>
      <c r="J14" s="2">
        <v>1736252.6400000001</v>
      </c>
      <c r="K14" s="2">
        <v>1452622.8399999999</v>
      </c>
      <c r="L14" s="2">
        <v>1449399.6600000001</v>
      </c>
      <c r="M14" s="2">
        <v>1257728.2600000002</v>
      </c>
      <c r="N14" s="2">
        <v>831208.3</v>
      </c>
      <c r="O14" s="2">
        <f>SUM(C14:N14)</f>
        <v>17876121.07</v>
      </c>
    </row>
    <row r="15" spans="2:17" ht="23.1" customHeight="1" x14ac:dyDescent="0.25">
      <c r="B15" s="24" t="s">
        <v>31</v>
      </c>
      <c r="C15" s="25">
        <f t="shared" ref="C15:O15" si="2">C10+C14</f>
        <v>125778454.03999999</v>
      </c>
      <c r="D15" s="25">
        <f t="shared" si="2"/>
        <v>134907186.63999999</v>
      </c>
      <c r="E15" s="25">
        <f t="shared" si="2"/>
        <v>147450781.90000001</v>
      </c>
      <c r="F15" s="25">
        <f t="shared" si="2"/>
        <v>140170221.21000001</v>
      </c>
      <c r="G15" s="25">
        <f>G10+G14</f>
        <v>151504440.58999997</v>
      </c>
      <c r="H15" s="25">
        <f t="shared" si="2"/>
        <v>137385792.93000001</v>
      </c>
      <c r="I15" s="25">
        <f t="shared" si="2"/>
        <v>143161690.96000001</v>
      </c>
      <c r="J15" s="25">
        <f t="shared" si="2"/>
        <v>128480684.63</v>
      </c>
      <c r="K15" s="25">
        <f t="shared" si="2"/>
        <v>151039782.77000001</v>
      </c>
      <c r="L15" s="25">
        <f t="shared" si="2"/>
        <v>211558124.63</v>
      </c>
      <c r="M15" s="25">
        <f t="shared" si="2"/>
        <v>156859598.37</v>
      </c>
      <c r="N15" s="25">
        <f t="shared" si="2"/>
        <v>156162216.17000002</v>
      </c>
      <c r="O15" s="25">
        <f t="shared" si="2"/>
        <v>1784458974.8399999</v>
      </c>
    </row>
    <row r="17" spans="2:15" ht="23.1" customHeight="1" x14ac:dyDescent="0.25">
      <c r="B17" s="12"/>
      <c r="C17" s="13"/>
      <c r="D17" s="13"/>
      <c r="E17" s="13"/>
      <c r="F17" s="13"/>
      <c r="G17" s="13"/>
      <c r="H17" s="14"/>
      <c r="I17" s="14"/>
      <c r="J17" s="13"/>
      <c r="K17" s="13"/>
      <c r="L17" s="13">
        <f>Tabela356789101112131417[[#Totals],[OUT]]+Tabela356789101118[[#Totals],[OUT]]+Tabela319[[#Totals],[OUT]]+Tabela3520[[#Totals],[OUT]]+Tabela3567821[[#Totals],[OUT]]</f>
        <v>242102207.38</v>
      </c>
      <c r="M17" s="13">
        <f>Tabela356789101112131417[[#Totals],[NOV]]+Tabela356789101118[[#Totals],[NOV]]+Tabela319[[#Totals],[NOV]]+Tabela3520[[#Totals],[NOV]]+Tabela3567821[[#Totals],[NOV]]</f>
        <v>188970401.89999998</v>
      </c>
      <c r="N17" s="13">
        <f>Tabela356789101112131417[[#Totals],[DEZ]]+Tabela356789101118[[#Totals],[DEZ]]+Tabela319[[#Totals],[DEZ]]+Tabela3520[[#Totals],[DEZ]]+Tabela3567821[[#Totals],[DEZ]]</f>
        <v>185877170.24999997</v>
      </c>
      <c r="O17" s="13">
        <v>185090000</v>
      </c>
    </row>
    <row r="18" spans="2:15" ht="23.1" customHeight="1" x14ac:dyDescent="0.25"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>
        <f>O17-O13</f>
        <v>-179844150.94000006</v>
      </c>
    </row>
    <row r="19" spans="2:15" ht="23.1" customHeight="1" x14ac:dyDescent="0.25">
      <c r="D19" s="13"/>
      <c r="E19" s="15"/>
      <c r="F19" s="13"/>
      <c r="G19" s="13"/>
      <c r="H19" s="13"/>
      <c r="I19" s="14"/>
      <c r="J19" s="13"/>
      <c r="K19" s="13"/>
      <c r="L19" s="13"/>
      <c r="M19" s="15"/>
      <c r="N19" s="13"/>
      <c r="O19" s="13"/>
    </row>
    <row r="20" spans="2:15" ht="23.1" customHeight="1" x14ac:dyDescent="0.25">
      <c r="D20" s="13"/>
      <c r="E20" s="13"/>
      <c r="F20" s="13"/>
      <c r="G20" s="13"/>
      <c r="H20" s="13"/>
      <c r="I20" s="13"/>
      <c r="J20" s="13">
        <v>39446796</v>
      </c>
      <c r="K20" s="13"/>
      <c r="L20" s="13"/>
      <c r="M20" s="13"/>
      <c r="N20" s="13"/>
      <c r="O20" s="13"/>
    </row>
    <row r="21" spans="2:15" ht="23.1" customHeight="1" x14ac:dyDescent="0.25">
      <c r="C21" s="13">
        <f>Tabela356789101112131417[[#Totals],[JAN]]+Tabela319[[#Totals],[JAN]]+Tabela356789101118[[#Totals],[JAN]]+Tabela3520[[#Totals],[JAN]]+Tabela3567821[[#Totals],[JAN]]</f>
        <v>149208979.46999997</v>
      </c>
      <c r="D21" s="13">
        <f>Tabela356789101112131417[[#Totals],[FEV]]+Tabela319[[#Totals],[FEV]]+Tabela356789101118[[#Totals],[FEV]]+Tabela3520[[#Totals],[FEV]]+Tabela3567821[[#Totals],[FEV]]</f>
        <v>156282961.15999997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>
        <v>184679047.99000001</v>
      </c>
    </row>
    <row r="22" spans="2:15" ht="23.1" customHeight="1" x14ac:dyDescent="0.25"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2:15" ht="23.1" customHeight="1" x14ac:dyDescent="0.25"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2:15" ht="23.1" customHeight="1" x14ac:dyDescent="0.25">
      <c r="C24" s="13"/>
      <c r="D24" s="13"/>
      <c r="E24" s="13"/>
      <c r="F24" s="13"/>
      <c r="G24" s="13"/>
      <c r="H24" s="13"/>
      <c r="I24" s="13"/>
      <c r="J24" s="13"/>
      <c r="K24" s="13"/>
      <c r="L24" s="16"/>
      <c r="M24" s="13"/>
      <c r="N24" s="13"/>
      <c r="O24" s="13"/>
    </row>
    <row r="25" spans="2:15" ht="23.1" customHeight="1" x14ac:dyDescent="0.25"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2:15" ht="23.1" customHeight="1" x14ac:dyDescent="0.25"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2:15" ht="23.1" customHeight="1" x14ac:dyDescent="0.25"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</sheetData>
  <printOptions horizontalCentered="1"/>
  <pageMargins left="0.31496062992125984" right="0.31496062992125984" top="1.5354330708661419" bottom="0.74803149606299213" header="0.31496062992125984" footer="0.31496062992125984"/>
  <pageSetup paperSize="9" scale="50" orientation="landscape" r:id="rId1"/>
  <headerFooter>
    <oddHeader xml:space="preserve">&amp;C&amp;G
&amp;"Segoe UI,Normal"&amp;12Poder Judiciário
Tribunal de Justiça do Maranhão
Execução das Receitas </oddHeader>
  </headerFooter>
  <ignoredErrors>
    <ignoredError sqref="O10 O12 O11 O14 O13" calculatedColumn="1"/>
    <ignoredError sqref="H10 C10 D10:F10 J10:N10" formulaRange="1" calculatedColumn="1"/>
  </ignoredErrors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27"/>
  <sheetViews>
    <sheetView showGridLines="0" topLeftCell="B1" zoomScaleNormal="100" workbookViewId="0">
      <pane xSplit="1" ySplit="9" topLeftCell="C16" activePane="bottomRight" state="frozen"/>
      <selection activeCell="M30" sqref="M30"/>
      <selection pane="topRight" activeCell="M30" sqref="M30"/>
      <selection pane="bottomLeft" activeCell="M30" sqref="M30"/>
      <selection pane="bottomRight" activeCell="B30" sqref="B30"/>
    </sheetView>
  </sheetViews>
  <sheetFormatPr defaultColWidth="9.140625" defaultRowHeight="23.1" customHeight="1" x14ac:dyDescent="0.25"/>
  <cols>
    <col min="1" max="1" width="4.5703125" style="2" customWidth="1"/>
    <col min="2" max="2" width="33.140625" style="2" customWidth="1"/>
    <col min="3" max="3" width="17.28515625" style="2" customWidth="1"/>
    <col min="4" max="11" width="17.85546875" style="2" bestFit="1" customWidth="1"/>
    <col min="12" max="12" width="18" style="2" bestFit="1" customWidth="1"/>
    <col min="13" max="14" width="17.85546875" style="2" bestFit="1" customWidth="1"/>
    <col min="15" max="15" width="21" style="2" bestFit="1" customWidth="1"/>
    <col min="16" max="16384" width="9.140625" style="2"/>
  </cols>
  <sheetData>
    <row r="1" spans="2:15" ht="23.1" customHeight="1" x14ac:dyDescent="0.25">
      <c r="B1" s="7" t="s">
        <v>39</v>
      </c>
      <c r="C1" s="32">
        <v>45299</v>
      </c>
    </row>
    <row r="2" spans="2:15" ht="23.1" customHeight="1" x14ac:dyDescent="0.25">
      <c r="B2" s="7" t="s">
        <v>38</v>
      </c>
    </row>
    <row r="3" spans="2:15" ht="23.1" customHeight="1" x14ac:dyDescent="0.25">
      <c r="B3" s="7" t="s">
        <v>19</v>
      </c>
    </row>
    <row r="4" spans="2:15" ht="23.1" customHeight="1" x14ac:dyDescent="0.25">
      <c r="B4" s="7" t="s">
        <v>35</v>
      </c>
    </row>
    <row r="5" spans="2:15" ht="23.1" customHeight="1" x14ac:dyDescent="0.25">
      <c r="B5" s="21" t="s">
        <v>1</v>
      </c>
      <c r="C5" s="22" t="s">
        <v>0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  <c r="I5" s="22" t="s">
        <v>10</v>
      </c>
      <c r="J5" s="22" t="s">
        <v>11</v>
      </c>
      <c r="K5" s="22" t="s">
        <v>12</v>
      </c>
      <c r="L5" s="22" t="s">
        <v>13</v>
      </c>
      <c r="M5" s="22" t="s">
        <v>14</v>
      </c>
      <c r="N5" s="22" t="s">
        <v>15</v>
      </c>
      <c r="O5" s="23" t="s">
        <v>4</v>
      </c>
    </row>
    <row r="6" spans="2:15" ht="23.1" customHeight="1" x14ac:dyDescent="0.25">
      <c r="B6" s="27" t="s">
        <v>36</v>
      </c>
      <c r="C6" s="28">
        <f>$O$6/12</f>
        <v>18436333.333333332</v>
      </c>
      <c r="D6" s="28">
        <f t="shared" ref="D6:N6" si="0">$O$6/12</f>
        <v>18436333.333333332</v>
      </c>
      <c r="E6" s="28">
        <f t="shared" si="0"/>
        <v>18436333.333333332</v>
      </c>
      <c r="F6" s="28">
        <f t="shared" si="0"/>
        <v>18436333.333333332</v>
      </c>
      <c r="G6" s="28">
        <f t="shared" si="0"/>
        <v>18436333.333333332</v>
      </c>
      <c r="H6" s="28">
        <f t="shared" si="0"/>
        <v>18436333.333333332</v>
      </c>
      <c r="I6" s="28">
        <f t="shared" si="0"/>
        <v>18436333.333333332</v>
      </c>
      <c r="J6" s="28">
        <f t="shared" si="0"/>
        <v>18436333.333333332</v>
      </c>
      <c r="K6" s="28">
        <f t="shared" si="0"/>
        <v>18436333.333333332</v>
      </c>
      <c r="L6" s="28">
        <f t="shared" si="0"/>
        <v>18436333.333333332</v>
      </c>
      <c r="M6" s="28">
        <f t="shared" si="0"/>
        <v>18436333.333333332</v>
      </c>
      <c r="N6" s="28">
        <f t="shared" si="0"/>
        <v>18436333.333333332</v>
      </c>
      <c r="O6" s="29">
        <v>221236000</v>
      </c>
    </row>
    <row r="7" spans="2:15" ht="23.1" customHeight="1" x14ac:dyDescent="0.25"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2:15" ht="23.1" customHeight="1" x14ac:dyDescent="0.25">
      <c r="B8" s="7" t="s">
        <v>34</v>
      </c>
    </row>
    <row r="9" spans="2:15" s="1" customFormat="1" ht="18" customHeight="1" x14ac:dyDescent="0.25">
      <c r="B9" s="1" t="s">
        <v>1</v>
      </c>
      <c r="C9" s="1" t="s">
        <v>0</v>
      </c>
      <c r="D9" s="1" t="s">
        <v>5</v>
      </c>
      <c r="E9" s="1" t="s">
        <v>6</v>
      </c>
      <c r="F9" s="1" t="s">
        <v>7</v>
      </c>
      <c r="G9" s="1" t="s">
        <v>8</v>
      </c>
      <c r="H9" s="1" t="s">
        <v>9</v>
      </c>
      <c r="I9" s="1" t="s">
        <v>10</v>
      </c>
      <c r="J9" s="1" t="s">
        <v>11</v>
      </c>
      <c r="K9" s="1" t="s">
        <v>12</v>
      </c>
      <c r="L9" s="1" t="s">
        <v>13</v>
      </c>
      <c r="M9" s="1" t="s">
        <v>14</v>
      </c>
      <c r="N9" s="1" t="s">
        <v>15</v>
      </c>
      <c r="O9" s="1" t="s">
        <v>4</v>
      </c>
    </row>
    <row r="10" spans="2:15" ht="18" customHeight="1" x14ac:dyDescent="0.25">
      <c r="B10" s="2" t="s">
        <v>2</v>
      </c>
      <c r="C10" s="2">
        <f t="shared" ref="C10:N10" si="1">SUM(C11:C13)</f>
        <v>16498269.289999999</v>
      </c>
      <c r="D10" s="2">
        <f t="shared" si="1"/>
        <v>17105028.48</v>
      </c>
      <c r="E10" s="2">
        <f t="shared" si="1"/>
        <v>20804214.010000002</v>
      </c>
      <c r="F10" s="2">
        <f t="shared" si="1"/>
        <v>17983952.039999999</v>
      </c>
      <c r="G10" s="2">
        <f>SUM(G11:G13)</f>
        <v>21750473.280000001</v>
      </c>
      <c r="H10" s="2">
        <f t="shared" si="1"/>
        <v>22575205.809999999</v>
      </c>
      <c r="I10" s="2">
        <f t="shared" si="1"/>
        <v>20176061.800000001</v>
      </c>
      <c r="J10" s="2">
        <f t="shared" si="1"/>
        <v>23541651.469999999</v>
      </c>
      <c r="K10" s="2">
        <f t="shared" si="1"/>
        <v>22373908.02</v>
      </c>
      <c r="L10" s="2">
        <f t="shared" si="1"/>
        <v>22372957.780000001</v>
      </c>
      <c r="M10" s="2">
        <f t="shared" si="1"/>
        <v>23751749.990000002</v>
      </c>
      <c r="N10" s="2">
        <f t="shared" si="1"/>
        <v>21752443.209999964</v>
      </c>
      <c r="O10" s="2">
        <f t="shared" ref="O10:O16" si="2">SUM(C10:N10)</f>
        <v>250685915.18000001</v>
      </c>
    </row>
    <row r="11" spans="2:15" s="8" customFormat="1" ht="18" customHeight="1" x14ac:dyDescent="0.25">
      <c r="B11" s="6" t="s">
        <v>16</v>
      </c>
      <c r="C11" s="17">
        <v>7027725.1699999999</v>
      </c>
      <c r="D11" s="8">
        <v>9851212.0899999999</v>
      </c>
      <c r="E11" s="10">
        <v>13068931.710000001</v>
      </c>
      <c r="F11" s="8">
        <v>7657608.9100000001</v>
      </c>
      <c r="G11" s="8">
        <v>13822393.66</v>
      </c>
      <c r="H11" s="8">
        <v>13584511.279999999</v>
      </c>
      <c r="I11" s="8">
        <v>11664448.810000001</v>
      </c>
      <c r="J11" s="8">
        <v>14276935.23</v>
      </c>
      <c r="K11" s="8">
        <v>11979240.16</v>
      </c>
      <c r="L11" s="8">
        <v>12765645.58</v>
      </c>
      <c r="M11" s="8">
        <v>13393853.02</v>
      </c>
      <c r="N11" s="8">
        <v>12181368.197599979</v>
      </c>
      <c r="O11" s="8">
        <f t="shared" si="2"/>
        <v>141273873.81759998</v>
      </c>
    </row>
    <row r="12" spans="2:15" s="8" customFormat="1" ht="18" customHeight="1" x14ac:dyDescent="0.25">
      <c r="B12" s="6" t="s">
        <v>17</v>
      </c>
      <c r="C12" s="8">
        <v>9470544.1199999992</v>
      </c>
      <c r="D12" s="8">
        <v>7253816.3899999997</v>
      </c>
      <c r="E12" s="10">
        <v>7735282.2999999998</v>
      </c>
      <c r="F12" s="8">
        <v>10326343.130000001</v>
      </c>
      <c r="G12" s="8">
        <v>7928079.6200000001</v>
      </c>
      <c r="H12" s="8">
        <v>8990694.5299999993</v>
      </c>
      <c r="I12" s="8">
        <v>8511612.9900000002</v>
      </c>
      <c r="J12" s="8">
        <v>9264716.2400000002</v>
      </c>
      <c r="K12" s="8">
        <v>10394667.859999999</v>
      </c>
      <c r="L12" s="8">
        <v>9607312.1999999993</v>
      </c>
      <c r="M12" s="8">
        <v>10357896.970000001</v>
      </c>
      <c r="N12" s="8">
        <v>9571075.0123999827</v>
      </c>
      <c r="O12" s="8">
        <f t="shared" si="2"/>
        <v>109412041.36239998</v>
      </c>
    </row>
    <row r="13" spans="2:15" s="8" customFormat="1" ht="18" hidden="1" customHeight="1" x14ac:dyDescent="0.25">
      <c r="B13" s="6" t="s">
        <v>18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f t="shared" si="2"/>
        <v>0</v>
      </c>
    </row>
    <row r="14" spans="2:15" ht="18" customHeight="1" x14ac:dyDescent="0.25">
      <c r="B14" s="2" t="s">
        <v>3</v>
      </c>
      <c r="C14" s="2">
        <v>2833870.7</v>
      </c>
      <c r="D14" s="2">
        <v>2470214.79</v>
      </c>
      <c r="E14" s="2">
        <v>3301798.71</v>
      </c>
      <c r="F14" s="2">
        <v>2665737.16</v>
      </c>
      <c r="G14" s="2">
        <v>3463565.18</v>
      </c>
      <c r="H14" s="2">
        <v>3431325.85</v>
      </c>
      <c r="I14" s="2">
        <v>3459454.52</v>
      </c>
      <c r="J14" s="2">
        <v>3871582.98</v>
      </c>
      <c r="K14" s="2">
        <v>3407494.2699999996</v>
      </c>
      <c r="L14" s="2">
        <v>3514379.2199999997</v>
      </c>
      <c r="M14" s="2">
        <v>3315482.09</v>
      </c>
      <c r="N14" s="2">
        <v>3281769.81</v>
      </c>
      <c r="O14" s="2">
        <f t="shared" si="2"/>
        <v>39016675.280000001</v>
      </c>
    </row>
    <row r="15" spans="2:15" ht="18" customHeight="1" x14ac:dyDescent="0.25">
      <c r="B15" s="2" t="s">
        <v>20</v>
      </c>
      <c r="C15" s="2">
        <v>82123.61</v>
      </c>
      <c r="D15" s="2">
        <v>88878.49</v>
      </c>
      <c r="E15" s="2">
        <v>88144.48</v>
      </c>
      <c r="F15" s="2">
        <v>90018.45</v>
      </c>
      <c r="G15" s="2">
        <v>91269.87</v>
      </c>
      <c r="H15" s="2">
        <v>89362.22</v>
      </c>
      <c r="I15" s="2">
        <v>78827.009999999995</v>
      </c>
      <c r="J15" s="2">
        <v>90577.22</v>
      </c>
      <c r="K15" s="2">
        <v>93859.29</v>
      </c>
      <c r="L15" s="2">
        <v>93608.639999999999</v>
      </c>
      <c r="M15" s="2">
        <v>93025.23</v>
      </c>
      <c r="N15" s="2">
        <v>94862.57</v>
      </c>
      <c r="O15" s="2">
        <f>SUM(C15:N15)</f>
        <v>1074557.08</v>
      </c>
    </row>
    <row r="16" spans="2:15" ht="18" customHeight="1" x14ac:dyDescent="0.25">
      <c r="B16" s="3" t="s">
        <v>21</v>
      </c>
      <c r="C16" s="2">
        <v>2532659.81</v>
      </c>
      <c r="D16" s="2">
        <v>206219.16</v>
      </c>
      <c r="E16" s="2">
        <v>4637480.0999999996</v>
      </c>
      <c r="F16" s="2">
        <v>2315208.77</v>
      </c>
      <c r="G16" s="2">
        <v>2369165.21</v>
      </c>
      <c r="H16" s="2">
        <v>2384243.39</v>
      </c>
      <c r="I16" s="2">
        <v>3262218.2</v>
      </c>
      <c r="J16" s="2">
        <v>2693562.62</v>
      </c>
      <c r="K16" s="2">
        <v>2723078.62</v>
      </c>
      <c r="L16" s="2">
        <v>2720723.03</v>
      </c>
      <c r="M16" s="2">
        <v>2769970.55</v>
      </c>
      <c r="N16" s="2">
        <v>2814104.41</v>
      </c>
      <c r="O16" s="2">
        <f t="shared" si="2"/>
        <v>31428633.870000005</v>
      </c>
    </row>
    <row r="17" spans="2:15" ht="18" customHeight="1" x14ac:dyDescent="0.25">
      <c r="B17" s="2" t="s">
        <v>33</v>
      </c>
      <c r="C17" s="9">
        <v>531.72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/>
      <c r="L17" s="9">
        <v>24480.97</v>
      </c>
      <c r="M17" s="9"/>
      <c r="N17" s="9">
        <v>1350.1</v>
      </c>
      <c r="O17" s="9">
        <f>SUM(C17:N17)</f>
        <v>26362.79</v>
      </c>
    </row>
    <row r="18" spans="2:15" ht="18" customHeight="1" x14ac:dyDescent="0.25">
      <c r="B18" s="30" t="s">
        <v>37</v>
      </c>
      <c r="C18" s="31">
        <f>-'FUNSEG 23'!C10</f>
        <v>-494948.08</v>
      </c>
      <c r="D18" s="31">
        <f>-'FUNSEG 23'!D10</f>
        <v>-513150.85</v>
      </c>
      <c r="E18" s="31">
        <f>-'FUNSEG 23'!E10</f>
        <v>-624126.42029999953</v>
      </c>
      <c r="F18" s="31">
        <f>-'FUNSEG 23'!F10</f>
        <v>-539518.5612</v>
      </c>
      <c r="G18" s="31">
        <f>-'FUNSEG 23'!G10</f>
        <v>-652514.19840000011</v>
      </c>
      <c r="H18" s="31">
        <f>-'FUNSEG 23'!H10</f>
        <v>-677256.17429999996</v>
      </c>
      <c r="I18" s="31">
        <f>-'FUNSEG 23'!I10</f>
        <v>-605281.85400000063</v>
      </c>
      <c r="J18" s="31">
        <f>-'FUNSEG 23'!J10</f>
        <v>-706249.54409999901</v>
      </c>
      <c r="K18" s="31">
        <f>-'FUNSEG 23'!K10</f>
        <v>-671217.24060000002</v>
      </c>
      <c r="L18" s="31">
        <f>-'FUNSEG 23'!L10</f>
        <v>-671188.73340000061</v>
      </c>
      <c r="M18" s="31">
        <f>-'FUNSEG 23'!M10</f>
        <v>-712552.49969999993</v>
      </c>
      <c r="N18" s="31">
        <f>-'FUNSEG 23'!N10</f>
        <v>-652573.29629999876</v>
      </c>
      <c r="O18" s="31">
        <f>SUM(C18:N18)</f>
        <v>-7520577.4522999981</v>
      </c>
    </row>
    <row r="19" spans="2:15" ht="23.1" customHeight="1" x14ac:dyDescent="0.25">
      <c r="B19" s="24" t="s">
        <v>31</v>
      </c>
      <c r="C19" s="25">
        <f>C10+C14+C15+C16+C17+C18</f>
        <v>21452507.049999997</v>
      </c>
      <c r="D19" s="25">
        <f t="shared" ref="D19:N19" si="3">D10+D14+D15+D16+D17+D18</f>
        <v>19357190.069999997</v>
      </c>
      <c r="E19" s="25">
        <f t="shared" si="3"/>
        <v>28207510.879700005</v>
      </c>
      <c r="F19" s="25">
        <f t="shared" si="3"/>
        <v>22515397.858799998</v>
      </c>
      <c r="G19" s="25">
        <f t="shared" si="3"/>
        <v>27021959.341600001</v>
      </c>
      <c r="H19" s="25">
        <f t="shared" si="3"/>
        <v>27802881.095699999</v>
      </c>
      <c r="I19" s="25">
        <f t="shared" si="3"/>
        <v>26371279.675999999</v>
      </c>
      <c r="J19" s="25">
        <f t="shared" si="3"/>
        <v>29491124.745900001</v>
      </c>
      <c r="K19" s="25">
        <f t="shared" si="3"/>
        <v>27927122.959399998</v>
      </c>
      <c r="L19" s="25">
        <f t="shared" si="3"/>
        <v>28054960.906599998</v>
      </c>
      <c r="M19" s="25">
        <f t="shared" si="3"/>
        <v>29217675.360300004</v>
      </c>
      <c r="N19" s="25">
        <f t="shared" si="3"/>
        <v>27291956.803699967</v>
      </c>
      <c r="O19" s="25">
        <f>O10+O14+O15+O16+O17+O18</f>
        <v>314711566.74770004</v>
      </c>
    </row>
    <row r="20" spans="2:15" ht="23.1" customHeight="1" x14ac:dyDescent="0.25">
      <c r="F20" s="11"/>
      <c r="I20" s="5"/>
      <c r="L20" s="5"/>
    </row>
    <row r="21" spans="2:15" ht="23.1" customHeight="1" x14ac:dyDescent="0.25">
      <c r="I21" s="5"/>
      <c r="L21" s="13">
        <f>AVERAGE(Tabela319[[#Totals],[JAN]:[OUT]])</f>
        <v>25820193.45837</v>
      </c>
    </row>
    <row r="22" spans="2:15" ht="23.1" customHeight="1" x14ac:dyDescent="0.25">
      <c r="C22" s="13"/>
      <c r="D22" s="13"/>
      <c r="L22" s="13">
        <f>L21*2</f>
        <v>51640386.91674</v>
      </c>
    </row>
    <row r="23" spans="2:15" ht="23.1" customHeight="1" x14ac:dyDescent="0.25">
      <c r="C23" s="18">
        <f>C24/12</f>
        <v>23955666.666666668</v>
      </c>
      <c r="L23" s="13">
        <f>L22+Tabela319[[#Totals],[TOTAL]]</f>
        <v>366351953.66444004</v>
      </c>
    </row>
    <row r="24" spans="2:15" ht="23.1" customHeight="1" x14ac:dyDescent="0.25">
      <c r="C24" s="19">
        <v>287468000</v>
      </c>
    </row>
    <row r="25" spans="2:15" ht="23.1" customHeight="1" x14ac:dyDescent="0.25">
      <c r="C25" s="19"/>
      <c r="K25" s="11"/>
    </row>
    <row r="26" spans="2:15" ht="23.1" customHeight="1" x14ac:dyDescent="0.25">
      <c r="C26" s="19">
        <f>Tabela319[[#Totals],[JAN]]*12</f>
        <v>257430084.59999996</v>
      </c>
      <c r="K26" s="11"/>
    </row>
    <row r="27" spans="2:15" ht="23.1" customHeight="1" x14ac:dyDescent="0.25">
      <c r="C27" s="19"/>
    </row>
  </sheetData>
  <printOptions horizontalCentered="1"/>
  <pageMargins left="0.31496062992125984" right="0.31496062992125984" top="1.5354330708661419" bottom="0.74803149606299213" header="0.31496062992125984" footer="0.31496062992125984"/>
  <pageSetup paperSize="9" scale="50" orientation="landscape" r:id="rId1"/>
  <headerFooter>
    <oddHeader xml:space="preserve">&amp;C&amp;G
&amp;"Segoe UI,Normal"&amp;12Poder Judiciário
Tribunal de Justiça do Maranhão
Execução das Receitas </oddHeader>
  </headerFooter>
  <ignoredErrors>
    <ignoredError sqref="C10:E10 H10:O10" formulaRange="1"/>
  </ignoredErrors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13"/>
  <sheetViews>
    <sheetView showGridLines="0" zoomScaleNormal="100" workbookViewId="0">
      <pane xSplit="2" ySplit="9" topLeftCell="C10" activePane="bottomRight" state="frozen"/>
      <selection activeCell="B30" sqref="B30"/>
      <selection pane="topRight" activeCell="B30" sqref="B30"/>
      <selection pane="bottomLeft" activeCell="B30" sqref="B30"/>
      <selection pane="bottomRight" activeCell="B30" sqref="B30"/>
    </sheetView>
  </sheetViews>
  <sheetFormatPr defaultColWidth="9.140625" defaultRowHeight="23.1" customHeight="1" x14ac:dyDescent="0.25"/>
  <cols>
    <col min="1" max="1" width="4.5703125" style="2" customWidth="1"/>
    <col min="2" max="2" width="27.5703125" style="2" customWidth="1"/>
    <col min="3" max="3" width="16.42578125" style="2" bestFit="1" customWidth="1"/>
    <col min="4" max="11" width="17.85546875" style="2" bestFit="1" customWidth="1"/>
    <col min="12" max="12" width="18" style="2" bestFit="1" customWidth="1"/>
    <col min="13" max="14" width="17.85546875" style="2" bestFit="1" customWidth="1"/>
    <col min="15" max="15" width="19.140625" style="2" bestFit="1" customWidth="1"/>
    <col min="16" max="16384" width="9.140625" style="2"/>
  </cols>
  <sheetData>
    <row r="1" spans="2:15" ht="23.1" customHeight="1" x14ac:dyDescent="0.25">
      <c r="B1" s="7" t="s">
        <v>39</v>
      </c>
      <c r="C1" s="32">
        <v>45299</v>
      </c>
    </row>
    <row r="2" spans="2:15" ht="23.1" customHeight="1" x14ac:dyDescent="0.25">
      <c r="B2" s="7" t="s">
        <v>38</v>
      </c>
    </row>
    <row r="3" spans="2:15" ht="23.1" customHeight="1" x14ac:dyDescent="0.25">
      <c r="B3" s="7" t="s">
        <v>25</v>
      </c>
    </row>
    <row r="4" spans="2:15" ht="23.1" customHeight="1" x14ac:dyDescent="0.25">
      <c r="B4" s="7" t="s">
        <v>35</v>
      </c>
    </row>
    <row r="5" spans="2:15" ht="23.1" customHeight="1" x14ac:dyDescent="0.25">
      <c r="B5" s="21" t="s">
        <v>1</v>
      </c>
      <c r="C5" s="22" t="s">
        <v>0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  <c r="I5" s="22" t="s">
        <v>10</v>
      </c>
      <c r="J5" s="22" t="s">
        <v>11</v>
      </c>
      <c r="K5" s="22" t="s">
        <v>12</v>
      </c>
      <c r="L5" s="22" t="s">
        <v>13</v>
      </c>
      <c r="M5" s="22" t="s">
        <v>14</v>
      </c>
      <c r="N5" s="22" t="s">
        <v>15</v>
      </c>
      <c r="O5" s="23" t="s">
        <v>4</v>
      </c>
    </row>
    <row r="6" spans="2:15" ht="23.1" customHeight="1" x14ac:dyDescent="0.25">
      <c r="B6" s="27" t="s">
        <v>36</v>
      </c>
      <c r="C6" s="28">
        <f>$O$6/12</f>
        <v>77416.666666666672</v>
      </c>
      <c r="D6" s="28">
        <f t="shared" ref="D6:N6" si="0">$O$6/12</f>
        <v>77416.666666666672</v>
      </c>
      <c r="E6" s="28">
        <f t="shared" si="0"/>
        <v>77416.666666666672</v>
      </c>
      <c r="F6" s="28">
        <f t="shared" si="0"/>
        <v>77416.666666666672</v>
      </c>
      <c r="G6" s="28">
        <f t="shared" si="0"/>
        <v>77416.666666666672</v>
      </c>
      <c r="H6" s="28">
        <f t="shared" si="0"/>
        <v>77416.666666666672</v>
      </c>
      <c r="I6" s="28">
        <f t="shared" si="0"/>
        <v>77416.666666666672</v>
      </c>
      <c r="J6" s="28">
        <f t="shared" si="0"/>
        <v>77416.666666666672</v>
      </c>
      <c r="K6" s="28">
        <f t="shared" si="0"/>
        <v>77416.666666666672</v>
      </c>
      <c r="L6" s="28">
        <f t="shared" si="0"/>
        <v>77416.666666666672</v>
      </c>
      <c r="M6" s="28">
        <f t="shared" si="0"/>
        <v>77416.666666666672</v>
      </c>
      <c r="N6" s="28">
        <f t="shared" si="0"/>
        <v>77416.666666666672</v>
      </c>
      <c r="O6" s="29">
        <v>929000</v>
      </c>
    </row>
    <row r="7" spans="2:15" ht="11.25" customHeight="1" x14ac:dyDescent="0.25"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2:15" ht="11.25" customHeight="1" x14ac:dyDescent="0.25">
      <c r="B8" s="7" t="s">
        <v>34</v>
      </c>
    </row>
    <row r="9" spans="2:15" s="1" customFormat="1" ht="18" customHeight="1" x14ac:dyDescent="0.25">
      <c r="B9" s="1" t="s">
        <v>1</v>
      </c>
      <c r="C9" s="1" t="s">
        <v>0</v>
      </c>
      <c r="D9" s="1" t="s">
        <v>5</v>
      </c>
      <c r="E9" s="1" t="s">
        <v>6</v>
      </c>
      <c r="F9" s="1" t="s">
        <v>7</v>
      </c>
      <c r="G9" s="1" t="s">
        <v>8</v>
      </c>
      <c r="H9" s="1" t="s">
        <v>9</v>
      </c>
      <c r="I9" s="1" t="s">
        <v>10</v>
      </c>
      <c r="J9" s="1" t="s">
        <v>11</v>
      </c>
      <c r="K9" s="1" t="s">
        <v>12</v>
      </c>
      <c r="L9" s="1" t="s">
        <v>13</v>
      </c>
      <c r="M9" s="1" t="s">
        <v>14</v>
      </c>
      <c r="N9" s="1" t="s">
        <v>15</v>
      </c>
      <c r="O9" s="1" t="s">
        <v>4</v>
      </c>
    </row>
    <row r="10" spans="2:15" ht="18" customHeight="1" x14ac:dyDescent="0.25">
      <c r="B10" s="2" t="s">
        <v>26</v>
      </c>
      <c r="C10" s="2">
        <f t="shared" ref="C10:N10" si="1">C11</f>
        <v>77416.67</v>
      </c>
      <c r="D10" s="2">
        <f t="shared" si="1"/>
        <v>77416.17</v>
      </c>
      <c r="E10" s="2">
        <f t="shared" si="1"/>
        <v>77416.17</v>
      </c>
      <c r="F10" s="2">
        <f t="shared" si="1"/>
        <v>77416.67</v>
      </c>
      <c r="G10" s="2">
        <f t="shared" si="1"/>
        <v>77416.67</v>
      </c>
      <c r="H10" s="2">
        <f t="shared" si="1"/>
        <v>77416.67</v>
      </c>
      <c r="I10" s="2">
        <f t="shared" si="1"/>
        <v>210339.17</v>
      </c>
      <c r="J10" s="2">
        <f t="shared" si="1"/>
        <v>77416.67</v>
      </c>
      <c r="K10" s="2">
        <f>K11</f>
        <v>236923.67</v>
      </c>
      <c r="L10" s="2">
        <f t="shared" si="1"/>
        <v>236923.67</v>
      </c>
      <c r="M10" s="2">
        <f t="shared" si="1"/>
        <v>250215.92</v>
      </c>
      <c r="N10" s="2">
        <f t="shared" si="1"/>
        <v>0</v>
      </c>
      <c r="O10" s="2">
        <f>SUM(C10:N10)</f>
        <v>1476318.1199999999</v>
      </c>
    </row>
    <row r="11" spans="2:15" s="8" customFormat="1" ht="18" customHeight="1" x14ac:dyDescent="0.25">
      <c r="B11" s="6" t="s">
        <v>27</v>
      </c>
      <c r="C11" s="8">
        <v>77416.67</v>
      </c>
      <c r="D11" s="8">
        <v>77416.17</v>
      </c>
      <c r="E11" s="8">
        <v>77416.17</v>
      </c>
      <c r="F11" s="8">
        <v>77416.67</v>
      </c>
      <c r="G11" s="8">
        <v>77416.67</v>
      </c>
      <c r="H11" s="8">
        <v>77416.67</v>
      </c>
      <c r="I11" s="8">
        <v>210339.17</v>
      </c>
      <c r="J11" s="8">
        <v>77416.67</v>
      </c>
      <c r="K11" s="8">
        <v>236923.67</v>
      </c>
      <c r="L11" s="8">
        <v>236923.67</v>
      </c>
      <c r="M11" s="8">
        <v>250215.92</v>
      </c>
      <c r="N11" s="8">
        <v>0</v>
      </c>
      <c r="O11" s="2">
        <f>SUM(C11:N11)</f>
        <v>1476318.1199999999</v>
      </c>
    </row>
    <row r="12" spans="2:15" ht="18" customHeight="1" x14ac:dyDescent="0.25">
      <c r="B12" s="2" t="s">
        <v>3</v>
      </c>
      <c r="C12" s="2">
        <v>10583.79</v>
      </c>
      <c r="D12" s="2">
        <v>9296.59</v>
      </c>
      <c r="E12" s="2">
        <v>12324.37</v>
      </c>
      <c r="F12" s="2">
        <v>9643.67</v>
      </c>
      <c r="G12" s="2">
        <v>11531.21</v>
      </c>
      <c r="H12" s="2">
        <v>10054.76</v>
      </c>
      <c r="I12" s="2">
        <v>9848.75</v>
      </c>
      <c r="J12" s="2">
        <v>11564.42</v>
      </c>
      <c r="K12" s="2">
        <v>9229.07</v>
      </c>
      <c r="L12" s="2">
        <v>9979.52</v>
      </c>
      <c r="M12" s="2">
        <v>9759.09</v>
      </c>
      <c r="N12" s="2">
        <v>9639.89</v>
      </c>
      <c r="O12" s="2">
        <f>SUM(C12:N12)</f>
        <v>123455.13</v>
      </c>
    </row>
    <row r="13" spans="2:15" ht="23.1" customHeight="1" x14ac:dyDescent="0.25">
      <c r="B13" s="24" t="s">
        <v>31</v>
      </c>
      <c r="C13" s="25">
        <f t="shared" ref="C13:O13" si="2">C10+C12</f>
        <v>88000.459999999992</v>
      </c>
      <c r="D13" s="25">
        <f t="shared" si="2"/>
        <v>86712.76</v>
      </c>
      <c r="E13" s="25">
        <f t="shared" si="2"/>
        <v>89740.54</v>
      </c>
      <c r="F13" s="25">
        <f t="shared" si="2"/>
        <v>87060.34</v>
      </c>
      <c r="G13" s="25">
        <f t="shared" si="2"/>
        <v>88947.88</v>
      </c>
      <c r="H13" s="25">
        <f t="shared" si="2"/>
        <v>87471.43</v>
      </c>
      <c r="I13" s="25">
        <f t="shared" si="2"/>
        <v>220187.92</v>
      </c>
      <c r="J13" s="25">
        <f t="shared" si="2"/>
        <v>88981.09</v>
      </c>
      <c r="K13" s="25">
        <f t="shared" si="2"/>
        <v>246152.74000000002</v>
      </c>
      <c r="L13" s="25">
        <f t="shared" si="2"/>
        <v>246903.19</v>
      </c>
      <c r="M13" s="25">
        <f t="shared" si="2"/>
        <v>259975.01</v>
      </c>
      <c r="N13" s="25">
        <f t="shared" si="2"/>
        <v>9639.89</v>
      </c>
      <c r="O13" s="25">
        <f t="shared" si="2"/>
        <v>1599773.25</v>
      </c>
    </row>
  </sheetData>
  <printOptions horizontalCentered="1"/>
  <pageMargins left="0.31496062992125984" right="0.31496062992125984" top="1.5354330708661419" bottom="0.74803149606299213" header="0.31496062992125984" footer="0.31496062992125984"/>
  <pageSetup paperSize="9" scale="50" orientation="landscape" r:id="rId1"/>
  <headerFooter>
    <oddHeader xml:space="preserve">&amp;C&amp;G
&amp;"Segoe UI,Normal"&amp;12Poder Judiciário
Tribunal de Justiça do Maranhão
Execução das Receitas </oddHeader>
  </headerFooter>
  <ignoredErrors>
    <ignoredError sqref="C10:J10 L10:N10" calculatedColumn="1"/>
  </ignoredErrors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22"/>
  <sheetViews>
    <sheetView showGridLines="0" topLeftCell="B1" zoomScaleNormal="100" workbookViewId="0">
      <pane xSplit="1" ySplit="9" topLeftCell="C10" activePane="bottomRight" state="frozen"/>
      <selection activeCell="B30" sqref="B30"/>
      <selection pane="topRight" activeCell="B30" sqref="B30"/>
      <selection pane="bottomLeft" activeCell="B30" sqref="B30"/>
      <selection pane="bottomRight" activeCell="B30" sqref="B30"/>
    </sheetView>
  </sheetViews>
  <sheetFormatPr defaultColWidth="9.140625" defaultRowHeight="23.1" customHeight="1" x14ac:dyDescent="0.25"/>
  <cols>
    <col min="1" max="1" width="4.5703125" style="2" customWidth="1"/>
    <col min="2" max="2" width="27.5703125" style="2" customWidth="1"/>
    <col min="3" max="3" width="16.42578125" style="2" bestFit="1" customWidth="1"/>
    <col min="4" max="11" width="17.85546875" style="2" bestFit="1" customWidth="1"/>
    <col min="12" max="12" width="18" style="2" bestFit="1" customWidth="1"/>
    <col min="13" max="14" width="17.85546875" style="2" bestFit="1" customWidth="1"/>
    <col min="15" max="15" width="19.140625" style="2" bestFit="1" customWidth="1"/>
    <col min="16" max="16384" width="9.140625" style="2"/>
  </cols>
  <sheetData>
    <row r="1" spans="2:15" ht="23.1" customHeight="1" x14ac:dyDescent="0.25">
      <c r="B1" s="7" t="s">
        <v>39</v>
      </c>
      <c r="C1" s="32">
        <v>45299</v>
      </c>
    </row>
    <row r="2" spans="2:15" ht="23.1" customHeight="1" x14ac:dyDescent="0.25">
      <c r="B2" s="7" t="s">
        <v>38</v>
      </c>
    </row>
    <row r="3" spans="2:15" ht="23.1" customHeight="1" x14ac:dyDescent="0.25">
      <c r="B3" s="7" t="s">
        <v>23</v>
      </c>
    </row>
    <row r="4" spans="2:15" ht="23.1" customHeight="1" x14ac:dyDescent="0.25">
      <c r="B4" s="7" t="s">
        <v>35</v>
      </c>
    </row>
    <row r="5" spans="2:15" ht="23.1" customHeight="1" x14ac:dyDescent="0.25">
      <c r="B5" s="21" t="s">
        <v>1</v>
      </c>
      <c r="C5" s="22" t="s">
        <v>0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  <c r="I5" s="22" t="s">
        <v>10</v>
      </c>
      <c r="J5" s="22" t="s">
        <v>11</v>
      </c>
      <c r="K5" s="22" t="s">
        <v>12</v>
      </c>
      <c r="L5" s="22" t="s">
        <v>13</v>
      </c>
      <c r="M5" s="22" t="s">
        <v>14</v>
      </c>
      <c r="N5" s="22" t="s">
        <v>15</v>
      </c>
      <c r="O5" s="23" t="s">
        <v>4</v>
      </c>
    </row>
    <row r="6" spans="2:15" ht="23.1" customHeight="1" x14ac:dyDescent="0.25">
      <c r="B6" s="27" t="s">
        <v>36</v>
      </c>
      <c r="C6" s="28">
        <f>$O$6/12</f>
        <v>1243333.3333333333</v>
      </c>
      <c r="D6" s="28">
        <f t="shared" ref="D6:N6" si="0">$O$6/12</f>
        <v>1243333.3333333333</v>
      </c>
      <c r="E6" s="28">
        <f t="shared" si="0"/>
        <v>1243333.3333333333</v>
      </c>
      <c r="F6" s="28">
        <f t="shared" si="0"/>
        <v>1243333.3333333333</v>
      </c>
      <c r="G6" s="28">
        <f t="shared" si="0"/>
        <v>1243333.3333333333</v>
      </c>
      <c r="H6" s="28">
        <f t="shared" si="0"/>
        <v>1243333.3333333333</v>
      </c>
      <c r="I6" s="28">
        <f t="shared" si="0"/>
        <v>1243333.3333333333</v>
      </c>
      <c r="J6" s="28">
        <f t="shared" si="0"/>
        <v>1243333.3333333333</v>
      </c>
      <c r="K6" s="28">
        <f t="shared" si="0"/>
        <v>1243333.3333333333</v>
      </c>
      <c r="L6" s="28">
        <f t="shared" si="0"/>
        <v>1243333.3333333333</v>
      </c>
      <c r="M6" s="28">
        <f t="shared" si="0"/>
        <v>1243333.3333333333</v>
      </c>
      <c r="N6" s="28">
        <f t="shared" si="0"/>
        <v>1243333.3333333333</v>
      </c>
      <c r="O6" s="29">
        <v>14920000</v>
      </c>
    </row>
    <row r="7" spans="2:15" ht="23.1" customHeight="1" x14ac:dyDescent="0.25"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2:15" ht="23.1" customHeight="1" x14ac:dyDescent="0.25">
      <c r="B8" s="7" t="s">
        <v>34</v>
      </c>
    </row>
    <row r="9" spans="2:15" s="1" customFormat="1" ht="18" customHeight="1" x14ac:dyDescent="0.25">
      <c r="B9" s="1" t="s">
        <v>1</v>
      </c>
      <c r="C9" s="1" t="s">
        <v>0</v>
      </c>
      <c r="D9" s="1" t="s">
        <v>5</v>
      </c>
      <c r="E9" s="1" t="s">
        <v>6</v>
      </c>
      <c r="F9" s="1" t="s">
        <v>7</v>
      </c>
      <c r="G9" s="1" t="s">
        <v>8</v>
      </c>
      <c r="H9" s="1" t="s">
        <v>9</v>
      </c>
      <c r="I9" s="1" t="s">
        <v>10</v>
      </c>
      <c r="J9" s="1" t="s">
        <v>11</v>
      </c>
      <c r="K9" s="1" t="s">
        <v>12</v>
      </c>
      <c r="L9" s="1" t="s">
        <v>13</v>
      </c>
      <c r="M9" s="1" t="s">
        <v>14</v>
      </c>
      <c r="N9" s="1" t="s">
        <v>15</v>
      </c>
      <c r="O9" s="1" t="s">
        <v>4</v>
      </c>
    </row>
    <row r="10" spans="2:15" ht="18" customHeight="1" x14ac:dyDescent="0.25">
      <c r="B10" s="2" t="s">
        <v>2</v>
      </c>
      <c r="C10" s="2">
        <f t="shared" ref="C10:N10" si="1">SUM(C11:C11)</f>
        <v>1138028.17</v>
      </c>
      <c r="D10" s="2">
        <f t="shared" si="1"/>
        <v>1217427.67</v>
      </c>
      <c r="E10" s="2">
        <f t="shared" si="1"/>
        <v>1300867.8599999996</v>
      </c>
      <c r="F10" s="2">
        <f t="shared" si="1"/>
        <v>1049341.3600000001</v>
      </c>
      <c r="G10" s="2">
        <f t="shared" si="1"/>
        <v>1548416.34</v>
      </c>
      <c r="H10" s="2">
        <f t="shared" si="1"/>
        <v>1253025.72</v>
      </c>
      <c r="I10" s="2">
        <f t="shared" si="1"/>
        <v>1277462.2199999997</v>
      </c>
      <c r="J10" s="2">
        <f t="shared" si="1"/>
        <v>1628915.4500000002</v>
      </c>
      <c r="K10" s="2">
        <f t="shared" si="1"/>
        <v>1330402.3</v>
      </c>
      <c r="L10" s="2">
        <f t="shared" si="1"/>
        <v>1366556.8599999999</v>
      </c>
      <c r="M10" s="2">
        <f t="shared" si="1"/>
        <v>1722496.38</v>
      </c>
      <c r="N10" s="2">
        <f t="shared" si="1"/>
        <v>1578384.4900000002</v>
      </c>
      <c r="O10" s="2">
        <f>SUM(C10:N10)</f>
        <v>16411324.819999998</v>
      </c>
    </row>
    <row r="11" spans="2:15" s="8" customFormat="1" ht="18" customHeight="1" x14ac:dyDescent="0.25">
      <c r="B11" s="6" t="s">
        <v>22</v>
      </c>
      <c r="C11" s="2">
        <v>1138028.17</v>
      </c>
      <c r="D11" s="2">
        <v>1217427.67</v>
      </c>
      <c r="E11" s="2">
        <v>1300867.8599999996</v>
      </c>
      <c r="F11" s="2">
        <v>1049341.3600000001</v>
      </c>
      <c r="G11" s="8">
        <v>1548416.34</v>
      </c>
      <c r="H11" s="8">
        <v>1253025.72</v>
      </c>
      <c r="I11" s="8">
        <v>1277462.2199999997</v>
      </c>
      <c r="J11" s="8">
        <v>1628915.4500000002</v>
      </c>
      <c r="K11" s="8">
        <v>1330402.3</v>
      </c>
      <c r="L11" s="8">
        <v>1366556.8599999999</v>
      </c>
      <c r="M11" s="8">
        <v>1722496.38</v>
      </c>
      <c r="N11" s="8">
        <v>1578384.4900000002</v>
      </c>
      <c r="O11" s="8">
        <f>SUM(C11:N11)</f>
        <v>16411324.819999998</v>
      </c>
    </row>
    <row r="12" spans="2:15" ht="18" customHeight="1" x14ac:dyDescent="0.25">
      <c r="B12" s="2" t="s">
        <v>3</v>
      </c>
      <c r="C12" s="2">
        <v>96843.520000000004</v>
      </c>
      <c r="D12" s="2">
        <v>65209.81</v>
      </c>
      <c r="E12" s="2">
        <v>30934.37</v>
      </c>
      <c r="F12" s="2">
        <v>28236.239999999998</v>
      </c>
      <c r="G12" s="2">
        <v>39458.44</v>
      </c>
      <c r="H12" s="2">
        <v>45506.21</v>
      </c>
      <c r="I12" s="2">
        <v>50430.11</v>
      </c>
      <c r="J12" s="2">
        <v>60784.65</v>
      </c>
      <c r="K12" s="2">
        <v>57374.369999999995</v>
      </c>
      <c r="L12" s="2">
        <v>61243.76</v>
      </c>
      <c r="M12" s="2">
        <v>63642.54</v>
      </c>
      <c r="N12" s="2">
        <v>52560.7</v>
      </c>
      <c r="O12" s="2">
        <f>SUM(C12:N12)</f>
        <v>652224.72</v>
      </c>
    </row>
    <row r="13" spans="2:15" ht="18" customHeight="1" x14ac:dyDescent="0.25">
      <c r="B13" s="24" t="s">
        <v>31</v>
      </c>
      <c r="C13" s="25">
        <f>C10+C12</f>
        <v>1234871.69</v>
      </c>
      <c r="D13" s="25">
        <f t="shared" ref="D13:O13" si="2">D10+D12</f>
        <v>1282637.48</v>
      </c>
      <c r="E13" s="25">
        <f t="shared" si="2"/>
        <v>1331802.2299999997</v>
      </c>
      <c r="F13" s="25">
        <f t="shared" si="2"/>
        <v>1077577.6000000001</v>
      </c>
      <c r="G13" s="25">
        <f>G10+G12</f>
        <v>1587874.78</v>
      </c>
      <c r="H13" s="25">
        <f t="shared" si="2"/>
        <v>1298531.93</v>
      </c>
      <c r="I13" s="25">
        <f t="shared" si="2"/>
        <v>1327892.3299999998</v>
      </c>
      <c r="J13" s="25">
        <f t="shared" si="2"/>
        <v>1689700.1</v>
      </c>
      <c r="K13" s="25">
        <f t="shared" si="2"/>
        <v>1387776.67</v>
      </c>
      <c r="L13" s="25">
        <f t="shared" si="2"/>
        <v>1427800.6199999999</v>
      </c>
      <c r="M13" s="25">
        <f t="shared" si="2"/>
        <v>1786138.92</v>
      </c>
      <c r="N13" s="25">
        <f t="shared" si="2"/>
        <v>1630945.1900000002</v>
      </c>
      <c r="O13" s="25">
        <f t="shared" si="2"/>
        <v>17063549.539999999</v>
      </c>
    </row>
    <row r="14" spans="2:15" ht="23.1" customHeight="1" x14ac:dyDescent="0.25">
      <c r="B14" s="4"/>
      <c r="C14" s="5"/>
      <c r="D14" s="5"/>
      <c r="E14" s="5"/>
      <c r="F14" s="5"/>
      <c r="G14" s="5"/>
      <c r="H14" s="5"/>
      <c r="I14" s="5"/>
      <c r="J14" s="5"/>
      <c r="K14" s="5"/>
    </row>
    <row r="16" spans="2:15" ht="23.1" customHeight="1" x14ac:dyDescent="0.25">
      <c r="C16" s="13">
        <f>AVERAGE(Tabela3520[[#Totals],[JAN]:[ABR]])</f>
        <v>1231722.25</v>
      </c>
    </row>
    <row r="17" spans="3:11" ht="23.1" customHeight="1" x14ac:dyDescent="0.25">
      <c r="C17" s="13">
        <f>C18/12</f>
        <v>1419166.6666666667</v>
      </c>
    </row>
    <row r="18" spans="3:11" ht="23.1" customHeight="1" x14ac:dyDescent="0.25">
      <c r="C18" s="13">
        <v>17030000</v>
      </c>
    </row>
    <row r="19" spans="3:11" ht="23.1" customHeight="1" x14ac:dyDescent="0.25">
      <c r="C19" s="13"/>
    </row>
    <row r="21" spans="3:11" ht="23.1" customHeight="1" x14ac:dyDescent="0.25">
      <c r="K21" s="11"/>
    </row>
    <row r="22" spans="3:11" ht="23.1" customHeight="1" x14ac:dyDescent="0.25">
      <c r="K22" s="11"/>
    </row>
  </sheetData>
  <printOptions horizontalCentered="1"/>
  <pageMargins left="0.31496062992125984" right="0.31496062992125984" top="1.5354330708661419" bottom="0.74803149606299213" header="0.31496062992125984" footer="0.31496062992125984"/>
  <pageSetup paperSize="9" scale="50" orientation="landscape" r:id="rId1"/>
  <headerFooter>
    <oddHeader xml:space="preserve">&amp;C&amp;G
&amp;"Segoe UI,Normal"&amp;12Poder Judiciário
Tribunal de Justiça do Maranhão
Execução das Receitas </oddHeader>
  </headerFooter>
  <legacyDrawingHF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O22"/>
  <sheetViews>
    <sheetView showGridLines="0" topLeftCell="B1" zoomScaleNormal="100" workbookViewId="0">
      <pane xSplit="1" ySplit="9" topLeftCell="C10" activePane="bottomRight" state="frozen"/>
      <selection activeCell="B30" sqref="B30"/>
      <selection pane="topRight" activeCell="B30" sqref="B30"/>
      <selection pane="bottomLeft" activeCell="B30" sqref="B30"/>
      <selection pane="bottomRight" activeCell="B30" sqref="B30"/>
    </sheetView>
  </sheetViews>
  <sheetFormatPr defaultColWidth="9.140625" defaultRowHeight="23.1" customHeight="1" x14ac:dyDescent="0.25"/>
  <cols>
    <col min="1" max="1" width="4.5703125" style="2" customWidth="1"/>
    <col min="2" max="2" width="27.5703125" style="2" customWidth="1"/>
    <col min="3" max="3" width="16.42578125" style="2" bestFit="1" customWidth="1"/>
    <col min="4" max="11" width="17.85546875" style="2" bestFit="1" customWidth="1"/>
    <col min="12" max="12" width="18" style="2" bestFit="1" customWidth="1"/>
    <col min="13" max="14" width="17.85546875" style="2" bestFit="1" customWidth="1"/>
    <col min="15" max="15" width="19.140625" style="2" bestFit="1" customWidth="1"/>
    <col min="16" max="16384" width="9.140625" style="2"/>
  </cols>
  <sheetData>
    <row r="1" spans="2:15" ht="23.1" customHeight="1" x14ac:dyDescent="0.25">
      <c r="B1" s="7" t="s">
        <v>39</v>
      </c>
      <c r="C1" s="32">
        <v>45299</v>
      </c>
    </row>
    <row r="2" spans="2:15" ht="23.1" customHeight="1" x14ac:dyDescent="0.25">
      <c r="B2" s="7" t="s">
        <v>38</v>
      </c>
    </row>
    <row r="3" spans="2:15" ht="23.1" customHeight="1" x14ac:dyDescent="0.25">
      <c r="B3" s="7" t="s">
        <v>24</v>
      </c>
    </row>
    <row r="4" spans="2:15" ht="23.1" customHeight="1" x14ac:dyDescent="0.25">
      <c r="B4" s="7" t="s">
        <v>35</v>
      </c>
    </row>
    <row r="5" spans="2:15" ht="23.1" customHeight="1" x14ac:dyDescent="0.25">
      <c r="B5" s="21" t="s">
        <v>1</v>
      </c>
      <c r="C5" s="22" t="s">
        <v>0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  <c r="I5" s="22" t="s">
        <v>10</v>
      </c>
      <c r="J5" s="22" t="s">
        <v>11</v>
      </c>
      <c r="K5" s="22" t="s">
        <v>12</v>
      </c>
      <c r="L5" s="22" t="s">
        <v>13</v>
      </c>
      <c r="M5" s="22" t="s">
        <v>14</v>
      </c>
      <c r="N5" s="22" t="s">
        <v>15</v>
      </c>
      <c r="O5" s="23" t="s">
        <v>4</v>
      </c>
    </row>
    <row r="6" spans="2:15" ht="23.1" customHeight="1" x14ac:dyDescent="0.25">
      <c r="B6" s="27" t="s">
        <v>36</v>
      </c>
      <c r="C6" s="28">
        <f>$O$6/12</f>
        <v>325666.66666666669</v>
      </c>
      <c r="D6" s="28">
        <f t="shared" ref="D6:N6" si="0">$O$6/12</f>
        <v>325666.66666666669</v>
      </c>
      <c r="E6" s="28">
        <f t="shared" si="0"/>
        <v>325666.66666666669</v>
      </c>
      <c r="F6" s="28">
        <f t="shared" si="0"/>
        <v>325666.66666666669</v>
      </c>
      <c r="G6" s="28">
        <f t="shared" si="0"/>
        <v>325666.66666666669</v>
      </c>
      <c r="H6" s="28">
        <f t="shared" si="0"/>
        <v>325666.66666666669</v>
      </c>
      <c r="I6" s="28">
        <f t="shared" si="0"/>
        <v>325666.66666666669</v>
      </c>
      <c r="J6" s="28">
        <f t="shared" si="0"/>
        <v>325666.66666666669</v>
      </c>
      <c r="K6" s="28">
        <f t="shared" si="0"/>
        <v>325666.66666666669</v>
      </c>
      <c r="L6" s="28">
        <f t="shared" si="0"/>
        <v>325666.66666666669</v>
      </c>
      <c r="M6" s="28">
        <f t="shared" si="0"/>
        <v>325666.66666666669</v>
      </c>
      <c r="N6" s="28">
        <f t="shared" si="0"/>
        <v>325666.66666666669</v>
      </c>
      <c r="O6" s="29">
        <v>3908000</v>
      </c>
    </row>
    <row r="7" spans="2:15" ht="23.1" customHeight="1" x14ac:dyDescent="0.25"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2:15" ht="23.1" customHeight="1" x14ac:dyDescent="0.25">
      <c r="B8" s="7" t="s">
        <v>34</v>
      </c>
    </row>
    <row r="9" spans="2:15" s="1" customFormat="1" ht="18" customHeight="1" x14ac:dyDescent="0.25">
      <c r="B9" s="1" t="s">
        <v>1</v>
      </c>
      <c r="C9" s="1" t="s">
        <v>0</v>
      </c>
      <c r="D9" s="1" t="s">
        <v>5</v>
      </c>
      <c r="E9" s="1" t="s">
        <v>6</v>
      </c>
      <c r="F9" s="1" t="s">
        <v>7</v>
      </c>
      <c r="G9" s="1" t="s">
        <v>8</v>
      </c>
      <c r="H9" s="1" t="s">
        <v>9</v>
      </c>
      <c r="I9" s="1" t="s">
        <v>10</v>
      </c>
      <c r="J9" s="1" t="s">
        <v>11</v>
      </c>
      <c r="K9" s="1" t="s">
        <v>12</v>
      </c>
      <c r="L9" s="1" t="s">
        <v>13</v>
      </c>
      <c r="M9" s="1" t="s">
        <v>14</v>
      </c>
      <c r="N9" s="1" t="s">
        <v>15</v>
      </c>
      <c r="O9" s="1" t="s">
        <v>4</v>
      </c>
    </row>
    <row r="10" spans="2:15" ht="18" customHeight="1" x14ac:dyDescent="0.25">
      <c r="B10" s="2" t="s">
        <v>2</v>
      </c>
      <c r="C10" s="2">
        <v>494948.08</v>
      </c>
      <c r="D10" s="2">
        <v>513150.85</v>
      </c>
      <c r="E10" s="2">
        <v>624126.42029999953</v>
      </c>
      <c r="F10" s="2">
        <v>539518.5612</v>
      </c>
      <c r="G10" s="2">
        <v>652514.19840000011</v>
      </c>
      <c r="H10" s="2">
        <v>677256.17429999996</v>
      </c>
      <c r="I10" s="2">
        <v>605281.85400000063</v>
      </c>
      <c r="J10" s="2">
        <v>706249.54409999901</v>
      </c>
      <c r="K10" s="2">
        <v>671217.24060000002</v>
      </c>
      <c r="L10" s="2">
        <v>671188.73340000061</v>
      </c>
      <c r="M10" s="2">
        <v>712552.49969999993</v>
      </c>
      <c r="N10" s="2">
        <v>652573.29629999876</v>
      </c>
      <c r="O10" s="2">
        <f>SUM(C10:N10)</f>
        <v>7520577.4522999981</v>
      </c>
    </row>
    <row r="11" spans="2:15" ht="18" customHeight="1" x14ac:dyDescent="0.25">
      <c r="B11" s="2" t="s">
        <v>3</v>
      </c>
      <c r="C11" s="2">
        <v>160198.15</v>
      </c>
      <c r="D11" s="2">
        <v>136083.35999999999</v>
      </c>
      <c r="E11" s="2">
        <v>175346.86</v>
      </c>
      <c r="F11" s="2">
        <v>139941.85</v>
      </c>
      <c r="G11" s="2">
        <v>165553.21</v>
      </c>
      <c r="H11" s="2">
        <v>129881.91</v>
      </c>
      <c r="I11" s="2">
        <v>135339.07</v>
      </c>
      <c r="J11" s="2">
        <v>154293.9</v>
      </c>
      <c r="K11" s="2">
        <v>139462.76999999999</v>
      </c>
      <c r="L11" s="2">
        <v>143229.29999999999</v>
      </c>
      <c r="M11" s="2">
        <v>134461.74</v>
      </c>
      <c r="N11" s="2">
        <v>129838.9</v>
      </c>
      <c r="O11" s="2">
        <f>SUM(C11:N11)</f>
        <v>1743631.0199999998</v>
      </c>
    </row>
    <row r="12" spans="2:15" ht="18" customHeight="1" x14ac:dyDescent="0.25">
      <c r="B12" s="24" t="s">
        <v>31</v>
      </c>
      <c r="C12" s="25">
        <f t="shared" ref="C12:O12" si="1">C10+C11</f>
        <v>655146.23</v>
      </c>
      <c r="D12" s="25">
        <f t="shared" si="1"/>
        <v>649234.21</v>
      </c>
      <c r="E12" s="25">
        <f t="shared" si="1"/>
        <v>799473.28029999952</v>
      </c>
      <c r="F12" s="25">
        <f t="shared" si="1"/>
        <v>679460.41119999997</v>
      </c>
      <c r="G12" s="25">
        <f>G10+G11</f>
        <v>818067.40840000007</v>
      </c>
      <c r="H12" s="25">
        <f t="shared" si="1"/>
        <v>807138.08429999999</v>
      </c>
      <c r="I12" s="25">
        <f t="shared" si="1"/>
        <v>740620.92400000058</v>
      </c>
      <c r="J12" s="25">
        <f t="shared" si="1"/>
        <v>860543.44409999903</v>
      </c>
      <c r="K12" s="25">
        <f t="shared" si="1"/>
        <v>810680.01060000004</v>
      </c>
      <c r="L12" s="25">
        <f t="shared" si="1"/>
        <v>814418.03340000054</v>
      </c>
      <c r="M12" s="25">
        <f t="shared" si="1"/>
        <v>847014.23969999992</v>
      </c>
      <c r="N12" s="25">
        <f t="shared" si="1"/>
        <v>782412.19629999879</v>
      </c>
      <c r="O12" s="25">
        <f t="shared" si="1"/>
        <v>9264208.4722999986</v>
      </c>
    </row>
    <row r="13" spans="2:15" ht="23.1" customHeight="1" x14ac:dyDescent="0.25">
      <c r="B13" s="4"/>
      <c r="C13" s="5"/>
      <c r="D13" s="5"/>
      <c r="E13" s="5"/>
      <c r="F13" s="5"/>
      <c r="G13" s="5"/>
      <c r="H13" s="5"/>
      <c r="I13" s="5"/>
      <c r="J13" s="5"/>
      <c r="K13" s="5"/>
    </row>
    <row r="15" spans="2:15" ht="23.1" customHeight="1" x14ac:dyDescent="0.25">
      <c r="C15" s="13">
        <f>AVERAGE(Tabela3567821[[#Totals],[JAN]:[ABR]])</f>
        <v>695828.5328749998</v>
      </c>
    </row>
    <row r="16" spans="2:15" ht="23.1" customHeight="1" x14ac:dyDescent="0.25">
      <c r="C16" s="13">
        <f>C17/12</f>
        <v>718666.66666666663</v>
      </c>
    </row>
    <row r="17" spans="3:11" ht="23.1" customHeight="1" x14ac:dyDescent="0.25">
      <c r="C17" s="13">
        <v>8624000</v>
      </c>
    </row>
    <row r="18" spans="3:11" ht="23.1" customHeight="1" x14ac:dyDescent="0.25">
      <c r="C18" s="13"/>
    </row>
    <row r="21" spans="3:11" ht="23.1" customHeight="1" x14ac:dyDescent="0.25">
      <c r="K21" s="11"/>
    </row>
    <row r="22" spans="3:11" ht="23.1" customHeight="1" x14ac:dyDescent="0.25">
      <c r="K22" s="11"/>
    </row>
  </sheetData>
  <printOptions horizontalCentered="1"/>
  <pageMargins left="0.31496062992125984" right="0.31496062992125984" top="1.5354330708661419" bottom="0.74803149606299213" header="0.31496062992125984" footer="0.31496062992125984"/>
  <pageSetup paperSize="9" scale="50" orientation="landscape" r:id="rId1"/>
  <headerFooter>
    <oddHeader xml:space="preserve">&amp;C&amp;G
&amp;"Segoe UI,Normal"&amp;12Poder Judiciário
Tribunal de Justiça do Maranhão
Execução das Receitas 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5</vt:i4>
      </vt:variant>
    </vt:vector>
  </HeadingPairs>
  <TitlesOfParts>
    <vt:vector size="10" baseType="lpstr">
      <vt:lpstr>TJ 23</vt:lpstr>
      <vt:lpstr>FERJ 23</vt:lpstr>
      <vt:lpstr>FESMAM 23</vt:lpstr>
      <vt:lpstr>FERC 23</vt:lpstr>
      <vt:lpstr>FUNSEG 23</vt:lpstr>
      <vt:lpstr>'FERC 23'!Area_de_impressao</vt:lpstr>
      <vt:lpstr>'FERJ 23'!Area_de_impressao</vt:lpstr>
      <vt:lpstr>'FESMAM 23'!Area_de_impressao</vt:lpstr>
      <vt:lpstr>'FUNSEG 23'!Area_de_impressao</vt:lpstr>
      <vt:lpstr>'TJ 23'!Area_de_impressao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 Jorge de Oliveira Borges</dc:creator>
  <cp:lastModifiedBy>Cristiano de Jesus Sousa de Abreu</cp:lastModifiedBy>
  <cp:lastPrinted>2025-05-30T13:53:28Z</cp:lastPrinted>
  <dcterms:created xsi:type="dcterms:W3CDTF">2017-09-20T11:11:33Z</dcterms:created>
  <dcterms:modified xsi:type="dcterms:W3CDTF">2025-05-30T13:57:20Z</dcterms:modified>
</cp:coreProperties>
</file>