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ristiano - Orçamento\Publicação Mensal\Ajuste_2025\"/>
    </mc:Choice>
  </mc:AlternateContent>
  <xr:revisionPtr revIDLastSave="0" documentId="13_ncr:1_{C7B51FD8-8463-4F98-B508-94D7FF6F7EE3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TJ 22" sheetId="26" r:id="rId1"/>
    <sheet name="FERJ 22" sheetId="28" r:id="rId2"/>
    <sheet name="FESMAM 22" sheetId="27" r:id="rId3"/>
    <sheet name="FERC 22" sheetId="29" r:id="rId4"/>
    <sheet name="FUNSEG 22" sheetId="30" r:id="rId5"/>
  </sheets>
  <definedNames>
    <definedName name="_xlnm.Print_Area" localSheetId="3">'FERC 22'!$B$1:$O$13</definedName>
    <definedName name="_xlnm.Print_Area" localSheetId="1">'FERJ 22'!$B$1:$O$19</definedName>
    <definedName name="_xlnm.Print_Area" localSheetId="2">'FESMAM 22'!$B$1:$O$13</definedName>
    <definedName name="_xlnm.Print_Area" localSheetId="4">'FUNSEG 22'!$B$1:$O$12</definedName>
    <definedName name="_xlnm.Print_Area" localSheetId="0">'TJ 22'!$B$1:$O$15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8" l="1"/>
  <c r="E18" i="28"/>
  <c r="F18" i="28"/>
  <c r="G18" i="28"/>
  <c r="H18" i="28"/>
  <c r="I18" i="28"/>
  <c r="J18" i="28"/>
  <c r="K18" i="28"/>
  <c r="L18" i="28"/>
  <c r="O18" i="28" s="1"/>
  <c r="M18" i="28"/>
  <c r="N18" i="28"/>
  <c r="C18" i="28"/>
  <c r="O6" i="26"/>
  <c r="C6" i="26" l="1"/>
  <c r="F10" i="28" l="1"/>
  <c r="F19" i="28" s="1"/>
  <c r="N6" i="30"/>
  <c r="M6" i="30"/>
  <c r="L6" i="30"/>
  <c r="K6" i="30"/>
  <c r="J6" i="30"/>
  <c r="I6" i="30"/>
  <c r="H6" i="30"/>
  <c r="G6" i="30"/>
  <c r="F6" i="30"/>
  <c r="E6" i="30"/>
  <c r="D6" i="30"/>
  <c r="C6" i="30"/>
  <c r="N6" i="29"/>
  <c r="M6" i="29"/>
  <c r="L6" i="29"/>
  <c r="K6" i="29"/>
  <c r="J6" i="29"/>
  <c r="I6" i="29"/>
  <c r="H6" i="29"/>
  <c r="G6" i="29"/>
  <c r="F6" i="29"/>
  <c r="E6" i="29"/>
  <c r="D6" i="29"/>
  <c r="C6" i="29"/>
  <c r="N6" i="27"/>
  <c r="M6" i="27"/>
  <c r="L6" i="27"/>
  <c r="K6" i="27"/>
  <c r="J6" i="27"/>
  <c r="I6" i="27"/>
  <c r="H6" i="27"/>
  <c r="G6" i="27"/>
  <c r="F6" i="27"/>
  <c r="E6" i="27"/>
  <c r="D6" i="27"/>
  <c r="C6" i="27"/>
  <c r="N6" i="28"/>
  <c r="M6" i="28"/>
  <c r="L6" i="28"/>
  <c r="K6" i="28"/>
  <c r="J6" i="28"/>
  <c r="I6" i="28"/>
  <c r="H6" i="28"/>
  <c r="G6" i="28"/>
  <c r="F6" i="28"/>
  <c r="E6" i="28"/>
  <c r="D6" i="28"/>
  <c r="C6" i="28"/>
  <c r="D6" i="26"/>
  <c r="E6" i="26"/>
  <c r="F6" i="26"/>
  <c r="G6" i="26"/>
  <c r="H6" i="26"/>
  <c r="I6" i="26"/>
  <c r="J6" i="26"/>
  <c r="K6" i="26"/>
  <c r="L6" i="26"/>
  <c r="M6" i="26"/>
  <c r="N6" i="26"/>
  <c r="C16" i="30" l="1"/>
  <c r="C17" i="29"/>
  <c r="C23" i="28"/>
  <c r="Q11" i="26" l="1"/>
  <c r="Q12" i="26"/>
  <c r="I10" i="26" l="1"/>
  <c r="G12" i="30" l="1"/>
  <c r="G10" i="28"/>
  <c r="G19" i="28" s="1"/>
  <c r="G10" i="26"/>
  <c r="G15" i="26" s="1"/>
  <c r="O11" i="30" l="1"/>
  <c r="O11" i="27" l="1"/>
  <c r="O12" i="27"/>
  <c r="L10" i="29" l="1"/>
  <c r="K10" i="27" l="1"/>
  <c r="H10" i="29" l="1"/>
  <c r="O17" i="28" l="1"/>
  <c r="C10" i="26" l="1"/>
  <c r="E10" i="26"/>
  <c r="E15" i="26" s="1"/>
  <c r="I15" i="26"/>
  <c r="J10" i="26"/>
  <c r="J15" i="26" s="1"/>
  <c r="K10" i="26"/>
  <c r="K15" i="26" s="1"/>
  <c r="L10" i="26"/>
  <c r="L15" i="26" s="1"/>
  <c r="M10" i="26"/>
  <c r="M15" i="26" s="1"/>
  <c r="N10" i="26"/>
  <c r="N15" i="26" s="1"/>
  <c r="N12" i="30"/>
  <c r="J12" i="30"/>
  <c r="F12" i="30"/>
  <c r="K12" i="30"/>
  <c r="C12" i="30"/>
  <c r="M12" i="30"/>
  <c r="L12" i="30"/>
  <c r="I12" i="30"/>
  <c r="H12" i="30"/>
  <c r="E12" i="30"/>
  <c r="D12" i="30"/>
  <c r="O10" i="30"/>
  <c r="O12" i="29"/>
  <c r="N10" i="29"/>
  <c r="N13" i="29" s="1"/>
  <c r="J10" i="29"/>
  <c r="J13" i="29" s="1"/>
  <c r="F10" i="29"/>
  <c r="F13" i="29" s="1"/>
  <c r="O11" i="29"/>
  <c r="M10" i="29"/>
  <c r="M13" i="29" s="1"/>
  <c r="L13" i="29"/>
  <c r="K10" i="29"/>
  <c r="K13" i="29" s="1"/>
  <c r="I10" i="29"/>
  <c r="I13" i="29" s="1"/>
  <c r="H13" i="29"/>
  <c r="G10" i="29"/>
  <c r="G13" i="29" s="1"/>
  <c r="E10" i="29"/>
  <c r="E13" i="29" s="1"/>
  <c r="D10" i="29"/>
  <c r="D13" i="29" s="1"/>
  <c r="C10" i="29"/>
  <c r="C13" i="29" s="1"/>
  <c r="O16" i="28"/>
  <c r="O15" i="28"/>
  <c r="O14" i="28"/>
  <c r="L10" i="28"/>
  <c r="L19" i="28" s="1"/>
  <c r="H10" i="28"/>
  <c r="H19" i="28" s="1"/>
  <c r="D10" i="28"/>
  <c r="D19" i="28" s="1"/>
  <c r="O13" i="28"/>
  <c r="M10" i="28"/>
  <c r="M19" i="28" s="1"/>
  <c r="I10" i="28"/>
  <c r="I19" i="28" s="1"/>
  <c r="E10" i="28"/>
  <c r="E19" i="28" s="1"/>
  <c r="O12" i="28"/>
  <c r="N10" i="28"/>
  <c r="N19" i="28" s="1"/>
  <c r="J10" i="28"/>
  <c r="J19" i="28" s="1"/>
  <c r="O11" i="28"/>
  <c r="K10" i="28"/>
  <c r="K19" i="28" s="1"/>
  <c r="C10" i="28"/>
  <c r="C19" i="28" s="1"/>
  <c r="M10" i="27"/>
  <c r="M13" i="27" s="1"/>
  <c r="I10" i="27"/>
  <c r="I13" i="27" s="1"/>
  <c r="E10" i="27"/>
  <c r="E13" i="27" s="1"/>
  <c r="N10" i="27"/>
  <c r="N13" i="27" s="1"/>
  <c r="L10" i="27"/>
  <c r="L13" i="27" s="1"/>
  <c r="L17" i="26" s="1"/>
  <c r="K13" i="27"/>
  <c r="J10" i="27"/>
  <c r="J13" i="27" s="1"/>
  <c r="H10" i="27"/>
  <c r="H13" i="27" s="1"/>
  <c r="G10" i="27"/>
  <c r="G13" i="27" s="1"/>
  <c r="F10" i="27"/>
  <c r="F13" i="27" s="1"/>
  <c r="D10" i="27"/>
  <c r="D13" i="27" s="1"/>
  <c r="C10" i="27"/>
  <c r="C13" i="27" s="1"/>
  <c r="O14" i="26"/>
  <c r="O13" i="26"/>
  <c r="O18" i="26" s="1"/>
  <c r="H10" i="26"/>
  <c r="H15" i="26" s="1"/>
  <c r="D10" i="26"/>
  <c r="D15" i="26" s="1"/>
  <c r="O11" i="26"/>
  <c r="M17" i="26" l="1"/>
  <c r="D21" i="26"/>
  <c r="C26" i="28"/>
  <c r="N17" i="26"/>
  <c r="L21" i="28"/>
  <c r="L22" i="28" s="1"/>
  <c r="C15" i="30"/>
  <c r="C16" i="29"/>
  <c r="F10" i="26"/>
  <c r="F15" i="26" s="1"/>
  <c r="O12" i="30"/>
  <c r="O10" i="29"/>
  <c r="O13" i="29" s="1"/>
  <c r="O10" i="28"/>
  <c r="O19" i="28" s="1"/>
  <c r="O10" i="27"/>
  <c r="O13" i="27" s="1"/>
  <c r="C15" i="26"/>
  <c r="C21" i="26" s="1"/>
  <c r="O12" i="26"/>
  <c r="L23" i="28" l="1"/>
  <c r="O10" i="26"/>
  <c r="O15" i="26" s="1"/>
</calcChain>
</file>

<file path=xl/sharedStrings.xml><?xml version="1.0" encoding="utf-8"?>
<sst xmlns="http://schemas.openxmlformats.org/spreadsheetml/2006/main" count="197" uniqueCount="40">
  <si>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</si>
  <si>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</si>
  <si>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</si>
  <si>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</si>
  <si>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</si>
  <si>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</si>
  <si>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</si>
  <si>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</si>
  <si>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</si>
  <si>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</si>
  <si>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</si>
  <si>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</si>
  <si>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</si>
  <si>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</si>
  <si>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</si>
  <si>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</si>
  <si>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</si>
  <si>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</si>
  <si>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Xérox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</si>
  <si>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</si>
  <si>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</si>
  <si>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</si>
  <si>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</si>
  <si>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</si>
  <si>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</si>
  <si>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</si>
  <si>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</si>
  <si>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</si>
  <si>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</si>
  <si>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</si>
  <si>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</si>
  <si>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</si>
  <si>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</si>
  <si>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</si>
  <si>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</si>
  <si>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</si>
  <si>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</si>
  <si>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Exercício: 2022</t>
  </si>
  <si>
    <t>Dedução-Receita do Funseg(3%)</t>
  </si>
  <si>
    <t>Atualizado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</si>
</sst>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NumberFormat="1" applyFont="1" applyAlignment="1">
      <alignment vertical="center"/>
    </xf>
    <xf numFmtId="14" fontId="3" fillId="4" borderId="0" xfId="1" applyNumberFormat="1" applyFont="1" applyFill="1" applyAlignment="1">
      <alignment vertical="center"/>
    </xf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a356789101112131417" displayName="Tabela356789101112131417" ref="B9:O15" totalsRowCount="1" headerRowDxfId="154" dataDxfId="153" totalsRowDxfId="152" headerRowCellStyle="Vírgula" dataCellStyle="Vírgula" totalsRowCellStyle="Vírgula">
  <autoFilter ref="B9:O14" xr:uid="{00000000-0009-0000-0100-000010000000}"/>
  <tableColumns count="14">
    <tableColumn id="1" xr3:uid="{00000000-0010-0000-0000-000001000000}" name="Receitas" totalsRowLabel="  Total " dataDxfId="151" totalsRowDxfId="150" dataCellStyle="Vírgula"/>
    <tableColumn id="2" xr3:uid="{00000000-0010-0000-0000-000002000000}" name="JAN" totalsRowFunction="custom" dataDxfId="149" totalsRowDxfId="148" dataCellStyle="Vírgula">
      <totalsRowFormula>C10+C14</totalsRowFormula>
    </tableColumn>
    <tableColumn id="3" xr3:uid="{00000000-0010-0000-0000-000003000000}" name="FEV" totalsRowFunction="custom" dataDxfId="147" totalsRowDxfId="146" dataCellStyle="Vírgula">
      <totalsRowFormula>D10+D14</totalsRowFormula>
    </tableColumn>
    <tableColumn id="4" xr3:uid="{00000000-0010-0000-0000-000004000000}" name="MAR" totalsRowFunction="custom" dataDxfId="145" totalsRowDxfId="144" dataCellStyle="Vírgula">
      <totalsRowFormula>E10+E14</totalsRowFormula>
    </tableColumn>
    <tableColumn id="5" xr3:uid="{00000000-0010-0000-0000-000005000000}" name="ABR" totalsRowFunction="custom" dataDxfId="143" totalsRowDxfId="142" dataCellStyle="Vírgula">
      <totalsRowFormula>F10+F14</totalsRowFormula>
    </tableColumn>
    <tableColumn id="6" xr3:uid="{00000000-0010-0000-0000-000006000000}" name="MAI" totalsRowFunction="custom" dataDxfId="141" totalsRowDxfId="140" dataCellStyle="Vírgula">
      <totalsRowFormula>G10+G14</totalsRowFormula>
    </tableColumn>
    <tableColumn id="7" xr3:uid="{00000000-0010-0000-0000-000007000000}" name="JUN" totalsRowFunction="custom" dataDxfId="139" totalsRowDxfId="138" dataCellStyle="Vírgula">
      <totalsRowFormula>H10+H14</totalsRowFormula>
    </tableColumn>
    <tableColumn id="8" xr3:uid="{00000000-0010-0000-0000-000008000000}" name="JUL" totalsRowFunction="custom" dataDxfId="137" totalsRowDxfId="136" dataCellStyle="Vírgula">
      <totalsRowFormula>I10+I14</totalsRowFormula>
    </tableColumn>
    <tableColumn id="9" xr3:uid="{00000000-0010-0000-0000-000009000000}" name="AGO" totalsRowFunction="custom" dataDxfId="135" totalsRowDxfId="134" dataCellStyle="Vírgula">
      <totalsRowFormula>J10+J14</totalsRowFormula>
    </tableColumn>
    <tableColumn id="14" xr3:uid="{00000000-0010-0000-0000-00000E000000}" name="SET" totalsRowFunction="custom" dataDxfId="133" totalsRowDxfId="132" dataCellStyle="Vírgula">
      <totalsRowFormula>K10+K14</totalsRowFormula>
    </tableColumn>
    <tableColumn id="10" xr3:uid="{00000000-0010-0000-0000-00000A000000}" name="OUT" totalsRowFunction="custom" dataDxfId="131" totalsRowDxfId="130" dataCellStyle="Vírgula">
      <totalsRowFormula>L10+L14</totalsRowFormula>
    </tableColumn>
    <tableColumn id="11" xr3:uid="{00000000-0010-0000-0000-00000B000000}" name="NOV" totalsRowFunction="custom" dataDxfId="129" totalsRowDxfId="128" dataCellStyle="Vírgula">
      <totalsRowFormula>M10+M14</totalsRowFormula>
    </tableColumn>
    <tableColumn id="12" xr3:uid="{00000000-0010-0000-0000-00000C000000}" name="DEZ" totalsRowFunction="custom" dataDxfId="127" totalsRowDxfId="126" dataCellStyle="Vírgula">
      <totalsRowFormula>N10+N14</totalsRowFormula>
    </tableColumn>
    <tableColumn id="13" xr3:uid="{00000000-0010-0000-0000-00000D000000}" name="TOTAL" totalsRowFunction="custom" dataDxfId="125" totalsRowDxfId="124" dataCellStyle="Vírgula">
      <calculatedColumnFormula>SUM(C10:N10)</calculatedColumnFormula>
      <totalsRowFormula>O10+O14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ela319" displayName="Tabela319" ref="B9:O19" totalsRowCount="1" headerRowDxfId="123" dataDxfId="122" totalsRowDxfId="121" headerRowCellStyle="Vírgula" dataCellStyle="Vírgula" totalsRowCellStyle="Vírgula">
  <autoFilter ref="B9:O18" xr:uid="{00000000-0009-0000-0100-000012000000}"/>
  <tableColumns count="14">
    <tableColumn id="1" xr3:uid="{00000000-0010-0000-0100-000001000000}" name="Receitas" totalsRowLabel="  Total " dataDxfId="120" totalsRowDxfId="119" dataCellStyle="Vírgula"/>
    <tableColumn id="2" xr3:uid="{00000000-0010-0000-0100-000002000000}" name="JAN" totalsRowFunction="custom" dataDxfId="118" totalsRowDxfId="117" dataCellStyle="Vírgula">
      <totalsRowFormula>C10+C14+C15+C16+C17+C18</totalsRowFormula>
    </tableColumn>
    <tableColumn id="3" xr3:uid="{00000000-0010-0000-0100-000003000000}" name="FEV" totalsRowFunction="custom" dataDxfId="116" totalsRowDxfId="115" dataCellStyle="Vírgula">
      <totalsRowFormula>D10+D14+D15+D16+D17+D18</totalsRowFormula>
    </tableColumn>
    <tableColumn id="4" xr3:uid="{00000000-0010-0000-0100-000004000000}" name="MAR" totalsRowFunction="custom" dataDxfId="114" totalsRowDxfId="113" dataCellStyle="Vírgula">
      <totalsRowFormula>E10+E14+E15+E16+E17+E18</totalsRowFormula>
    </tableColumn>
    <tableColumn id="5" xr3:uid="{00000000-0010-0000-0100-000005000000}" name="ABR" totalsRowFunction="custom" dataDxfId="112" totalsRowDxfId="111" dataCellStyle="Vírgula">
      <totalsRowFormula>F10+F14+F15+F16+F17+F18</totalsRowFormula>
    </tableColumn>
    <tableColumn id="6" xr3:uid="{00000000-0010-0000-0100-000006000000}" name="MAI" totalsRowFunction="custom" dataDxfId="110" totalsRowDxfId="109" dataCellStyle="Vírgula">
      <totalsRowFormula>G10+G14+G15+G16+G17+G18</totalsRowFormula>
    </tableColumn>
    <tableColumn id="7" xr3:uid="{00000000-0010-0000-0100-000007000000}" name="JUN" totalsRowFunction="custom" dataDxfId="108" totalsRowDxfId="107" dataCellStyle="Vírgula">
      <totalsRowFormula>H10+H14+H15+H16+H17+H18</totalsRowFormula>
    </tableColumn>
    <tableColumn id="8" xr3:uid="{00000000-0010-0000-0100-000008000000}" name="JUL" totalsRowFunction="custom" dataDxfId="106" totalsRowDxfId="105" dataCellStyle="Vírgula">
      <totalsRowFormula>I10+I14+I15+I16+I17+I18</totalsRowFormula>
    </tableColumn>
    <tableColumn id="9" xr3:uid="{00000000-0010-0000-0100-000009000000}" name="AGO" totalsRowFunction="custom" dataDxfId="104" totalsRowDxfId="103" dataCellStyle="Vírgula">
      <totalsRowFormula>J10+J14+J15+J16+J17+J18</totalsRowFormula>
    </tableColumn>
    <tableColumn id="14" xr3:uid="{00000000-0010-0000-0100-00000E000000}" name="SET" totalsRowFunction="custom" dataDxfId="102" totalsRowDxfId="101" dataCellStyle="Vírgula">
      <totalsRowFormula>K10+K14+K15+K16+K17+K18</totalsRowFormula>
    </tableColumn>
    <tableColumn id="10" xr3:uid="{00000000-0010-0000-0100-00000A000000}" name="OUT" totalsRowFunction="custom" dataDxfId="100" totalsRowDxfId="99" dataCellStyle="Vírgula">
      <totalsRowFormula>L10+L14+L15+L16+L17+L18</totalsRowFormula>
    </tableColumn>
    <tableColumn id="11" xr3:uid="{00000000-0010-0000-0100-00000B000000}" name="NOV" totalsRowFunction="custom" dataDxfId="98" totalsRowDxfId="97" dataCellStyle="Vírgula">
      <totalsRowFormula>M10+M14+M15+M16+M17+M18</totalsRowFormula>
    </tableColumn>
    <tableColumn id="12" xr3:uid="{00000000-0010-0000-0100-00000C000000}" name="DEZ" totalsRowFunction="custom" dataDxfId="96" totalsRowDxfId="95" dataCellStyle="Vírgula">
      <totalsRowFormula>N10+N14+N15+N16+N17+N18</totalsRowFormula>
    </tableColumn>
    <tableColumn id="13" xr3:uid="{00000000-0010-0000-0100-00000D000000}" name="TOTAL" totalsRowFunction="custom" dataDxfId="94" totalsRowDxfId="93" dataCellStyle="Vírgula">
      <calculatedColumnFormula>SUM(C10:N10)</calculatedColumnFormula>
      <totalsRowFormula>O10+O14+O15+O16+O17+O18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ela356789101118" displayName="Tabela356789101118" ref="B9:O13" totalsRowCount="1" headerRowDxfId="92" dataDxfId="91" totalsRowDxfId="90" headerRowCellStyle="Vírgula" dataCellStyle="Vírgula" totalsRowCellStyle="Vírgula">
  <autoFilter ref="B9:O12" xr:uid="{00000000-0009-0000-0100-000011000000}"/>
  <tableColumns count="14">
    <tableColumn id="1" xr3:uid="{00000000-0010-0000-0200-000001000000}" name="Receitas" totalsRowLabel="  Total " dataDxfId="89" totalsRowDxfId="88" dataCellStyle="Vírgula"/>
    <tableColumn id="2" xr3:uid="{00000000-0010-0000-0200-000002000000}" name="JAN" totalsRowFunction="custom" dataDxfId="87" totalsRowDxfId="86" dataCellStyle="Vírgula">
      <totalsRowFormula>C10+C12</totalsRowFormula>
    </tableColumn>
    <tableColumn id="3" xr3:uid="{00000000-0010-0000-0200-000003000000}" name="FEV" totalsRowFunction="custom" dataDxfId="85" totalsRowDxfId="84" dataCellStyle="Vírgula">
      <totalsRowFormula>D10+D12</totalsRowFormula>
    </tableColumn>
    <tableColumn id="4" xr3:uid="{00000000-0010-0000-0200-000004000000}" name="MAR" totalsRowFunction="custom" dataDxfId="83" totalsRowDxfId="82" dataCellStyle="Vírgula">
      <totalsRowFormula>E10+E12</totalsRowFormula>
    </tableColumn>
    <tableColumn id="5" xr3:uid="{00000000-0010-0000-0200-000005000000}" name="ABR" totalsRowFunction="custom" dataDxfId="81" totalsRowDxfId="80" dataCellStyle="Vírgula">
      <totalsRowFormula>F10+F12</totalsRowFormula>
    </tableColumn>
    <tableColumn id="6" xr3:uid="{00000000-0010-0000-0200-000006000000}" name="MAI" totalsRowFunction="custom" dataDxfId="79" totalsRowDxfId="78" dataCellStyle="Vírgula">
      <totalsRowFormula>G10+G12</totalsRowFormula>
    </tableColumn>
    <tableColumn id="7" xr3:uid="{00000000-0010-0000-0200-000007000000}" name="JUN" totalsRowFunction="custom" dataDxfId="77" totalsRowDxfId="76" dataCellStyle="Vírgula">
      <totalsRowFormula>H10+H12</totalsRowFormula>
    </tableColumn>
    <tableColumn id="8" xr3:uid="{00000000-0010-0000-0200-000008000000}" name="JUL" totalsRowFunction="custom" dataDxfId="75" totalsRowDxfId="74" dataCellStyle="Vírgula">
      <totalsRowFormula>I10+I12</totalsRowFormula>
    </tableColumn>
    <tableColumn id="9" xr3:uid="{00000000-0010-0000-0200-000009000000}" name="AGO" totalsRowFunction="custom" dataDxfId="73" totalsRowDxfId="72" dataCellStyle="Vírgula">
      <totalsRowFormula>J10+J12</totalsRowFormula>
    </tableColumn>
    <tableColumn id="14" xr3:uid="{00000000-0010-0000-0200-00000E000000}" name="SET" totalsRowFunction="custom" dataDxfId="71" totalsRowDxfId="70" dataCellStyle="Vírgula">
      <totalsRowFormula>K10+K12</totalsRowFormula>
    </tableColumn>
    <tableColumn id="10" xr3:uid="{00000000-0010-0000-0200-00000A000000}" name="OUT" totalsRowFunction="custom" dataDxfId="69" totalsRowDxfId="68" dataCellStyle="Vírgula">
      <totalsRowFormula>L10+L12</totalsRowFormula>
    </tableColumn>
    <tableColumn id="11" xr3:uid="{00000000-0010-0000-0200-00000B000000}" name="NOV" totalsRowFunction="custom" dataDxfId="67" totalsRowDxfId="66" dataCellStyle="Vírgula">
      <totalsRowFormula>M10+M12</totalsRowFormula>
    </tableColumn>
    <tableColumn id="12" xr3:uid="{00000000-0010-0000-0200-00000C000000}" name="DEZ" totalsRowFunction="custom" dataDxfId="65" totalsRowDxfId="64" dataCellStyle="Vírgula">
      <totalsRowFormula>N10+N12</totalsRowFormula>
    </tableColumn>
    <tableColumn id="13" xr3:uid="{00000000-0010-0000-0200-00000D000000}" name="TOTAL" totalsRowFunction="custom" dataDxfId="63" totalsRowDxfId="62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ela3520" displayName="Tabela3520" ref="B9:O13" totalsRowCount="1" headerRowDxfId="61" dataDxfId="60" totalsRowDxfId="59" headerRowCellStyle="Vírgula" dataCellStyle="Vírgula" totalsRowCellStyle="Vírgula">
  <autoFilter ref="B9:O12" xr:uid="{00000000-0009-0000-0100-000013000000}"/>
  <tableColumns count="14">
    <tableColumn id="1" xr3:uid="{00000000-0010-0000-0300-000001000000}" name="Receitas" totalsRowLabel="  Total " dataDxfId="58" totalsRowDxfId="57" dataCellStyle="Vírgula"/>
    <tableColumn id="2" xr3:uid="{00000000-0010-0000-0300-000002000000}" name="JAN" totalsRowFunction="custom" dataDxfId="56" totalsRowDxfId="55" dataCellStyle="Vírgula">
      <totalsRowFormula>C10+C12</totalsRowFormula>
    </tableColumn>
    <tableColumn id="3" xr3:uid="{00000000-0010-0000-0300-000003000000}" name="FEV" totalsRowFunction="custom" dataDxfId="54" totalsRowDxfId="53" dataCellStyle="Vírgula">
      <totalsRowFormula>D10+D12</totalsRowFormula>
    </tableColumn>
    <tableColumn id="4" xr3:uid="{00000000-0010-0000-0300-000004000000}" name="MAR" totalsRowFunction="custom" dataDxfId="52" totalsRowDxfId="51" dataCellStyle="Vírgula">
      <totalsRowFormula>E10+E12</totalsRowFormula>
    </tableColumn>
    <tableColumn id="5" xr3:uid="{00000000-0010-0000-0300-000005000000}" name="ABR" totalsRowFunction="custom" dataDxfId="50" totalsRowDxfId="49" dataCellStyle="Vírgula">
      <totalsRowFormula>F10+F12</totalsRowFormula>
    </tableColumn>
    <tableColumn id="6" xr3:uid="{00000000-0010-0000-0300-000006000000}" name="MAI" totalsRowFunction="custom" dataDxfId="48" totalsRowDxfId="47" dataCellStyle="Vírgula">
      <totalsRowFormula>G10+G12</totalsRowFormula>
    </tableColumn>
    <tableColumn id="7" xr3:uid="{00000000-0010-0000-0300-000007000000}" name="JUN" totalsRowFunction="custom" dataDxfId="46" totalsRowDxfId="45" dataCellStyle="Vírgula">
      <totalsRowFormula>H10+H12</totalsRowFormula>
    </tableColumn>
    <tableColumn id="8" xr3:uid="{00000000-0010-0000-0300-000008000000}" name="JUL" totalsRowFunction="custom" dataDxfId="44" totalsRowDxfId="43" dataCellStyle="Vírgula">
      <totalsRowFormula>I10+I12</totalsRowFormula>
    </tableColumn>
    <tableColumn id="9" xr3:uid="{00000000-0010-0000-0300-000009000000}" name="AGO" totalsRowFunction="custom" dataDxfId="42" totalsRowDxfId="41" dataCellStyle="Vírgula">
      <totalsRowFormula>J10+J12</totalsRowFormula>
    </tableColumn>
    <tableColumn id="14" xr3:uid="{00000000-0010-0000-0300-00000E000000}" name="SET" totalsRowFunction="custom" dataDxfId="40" totalsRowDxfId="39" dataCellStyle="Vírgula">
      <totalsRowFormula>K10+K12</totalsRowFormula>
    </tableColumn>
    <tableColumn id="10" xr3:uid="{00000000-0010-0000-0300-00000A000000}" name="OUT" totalsRowFunction="custom" dataDxfId="38" totalsRowDxfId="37" dataCellStyle="Vírgula">
      <totalsRowFormula>L10+L12</totalsRowFormula>
    </tableColumn>
    <tableColumn id="11" xr3:uid="{00000000-0010-0000-0300-00000B000000}" name="NOV" totalsRowFunction="custom" dataDxfId="36" totalsRowDxfId="35" dataCellStyle="Vírgula">
      <totalsRowFormula>M10+M12</totalsRowFormula>
    </tableColumn>
    <tableColumn id="12" xr3:uid="{00000000-0010-0000-0300-00000C000000}" name="DEZ" totalsRowFunction="custom" dataDxfId="34" totalsRowDxfId="33" dataCellStyle="Vírgula">
      <totalsRowFormula>N10+N12</totalsRowFormula>
    </tableColumn>
    <tableColumn id="13" xr3:uid="{00000000-0010-0000-0300-00000D000000}" name="TOTAL" totalsRowFunction="custom" dataDxfId="32" totalsRowDxfId="31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ela3567821" displayName="Tabela3567821" ref="B9:O12" totalsRowCount="1" headerRowDxfId="30" dataDxfId="29" totalsRowDxfId="28" headerRowCellStyle="Vírgula" dataCellStyle="Vírgula" totalsRowCellStyle="Vírgula">
  <autoFilter ref="B9:O11" xr:uid="{00000000-0009-0000-0100-000014000000}"/>
  <tableColumns count="14">
    <tableColumn id="1" xr3:uid="{00000000-0010-0000-0400-000001000000}" name="Receitas" totalsRowLabel="  Total " dataDxfId="27" totalsRowDxfId="26" dataCellStyle="Vírgula"/>
    <tableColumn id="2" xr3:uid="{00000000-0010-0000-0400-000002000000}" name="JAN" totalsRowFunction="custom" dataDxfId="25" totalsRowDxfId="24" dataCellStyle="Vírgula">
      <totalsRowFormula>C10+C11</totalsRowFormula>
    </tableColumn>
    <tableColumn id="3" xr3:uid="{00000000-0010-0000-0400-000003000000}" name="FEV" totalsRowFunction="custom" dataDxfId="23" totalsRowDxfId="22" dataCellStyle="Vírgula">
      <totalsRowFormula>D10+D11</totalsRowFormula>
    </tableColumn>
    <tableColumn id="4" xr3:uid="{00000000-0010-0000-0400-000004000000}" name="MAR" totalsRowFunction="custom" dataDxfId="21" totalsRowDxfId="20" dataCellStyle="Vírgula">
      <totalsRowFormula>E10+E11</totalsRowFormula>
    </tableColumn>
    <tableColumn id="5" xr3:uid="{00000000-0010-0000-0400-000005000000}" name="ABR" totalsRowFunction="custom" dataDxfId="19" totalsRowDxfId="18" dataCellStyle="Vírgula">
      <totalsRowFormula>F10+F11</totalsRowFormula>
    </tableColumn>
    <tableColumn id="6" xr3:uid="{00000000-0010-0000-0400-000006000000}" name="MAI" totalsRowFunction="custom" dataDxfId="17" totalsRowDxfId="16" dataCellStyle="Vírgula">
      <totalsRowFormula>G10+G11</totalsRowFormula>
    </tableColumn>
    <tableColumn id="7" xr3:uid="{00000000-0010-0000-0400-000007000000}" name="JUN" totalsRowFunction="custom" dataDxfId="15" totalsRowDxfId="14" dataCellStyle="Vírgula">
      <totalsRowFormula>H10+H11</totalsRowFormula>
    </tableColumn>
    <tableColumn id="8" xr3:uid="{00000000-0010-0000-0400-000008000000}" name="JUL" totalsRowFunction="custom" dataDxfId="13" totalsRowDxfId="12" dataCellStyle="Vírgula">
      <totalsRowFormula>I10+I11</totalsRowFormula>
    </tableColumn>
    <tableColumn id="9" xr3:uid="{00000000-0010-0000-0400-000009000000}" name="AGO" totalsRowFunction="custom" dataDxfId="11" totalsRowDxfId="10" dataCellStyle="Vírgula">
      <totalsRowFormula>J10+J11</totalsRowFormula>
    </tableColumn>
    <tableColumn id="14" xr3:uid="{00000000-0010-0000-0400-00000E000000}" name="SET" totalsRowFunction="custom" dataDxfId="9" totalsRowDxfId="8" dataCellStyle="Vírgula">
      <totalsRowFormula>K10+K11</totalsRowFormula>
    </tableColumn>
    <tableColumn id="10" xr3:uid="{00000000-0010-0000-0400-00000A000000}" name="OUT" totalsRowFunction="custom" dataDxfId="7" totalsRowDxfId="6" dataCellStyle="Vírgula">
      <totalsRowFormula>L10+L11</totalsRowFormula>
    </tableColumn>
    <tableColumn id="11" xr3:uid="{00000000-0010-0000-0400-00000B000000}" name="NOV" totalsRowFunction="custom" dataDxfId="5" totalsRowDxfId="4" dataCellStyle="Vírgula">
      <totalsRowFormula>M10+M11</totalsRowFormula>
    </tableColumn>
    <tableColumn id="12" xr3:uid="{00000000-0010-0000-0400-00000C000000}" name="DEZ" totalsRowFunction="custom" dataDxfId="3" totalsRowDxfId="2" dataCellStyle="Vírgula">
      <totalsRowFormula>N10+N11</totalsRowFormula>
    </tableColumn>
    <tableColumn id="13" xr3:uid="{00000000-0010-0000-0400-00000D000000}" name="TOTAL" totalsRowFunction="custom" dataDxfId="1" totalsRowDxfId="0" dataCellStyle="Vírgula">
      <calculatedColumnFormula>SUM(C10:N10)</calculatedColumnFormula>
      <totalsRowFormula>O10+O11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showGridLines="0" tabSelected="1" zoomScale="93" zoomScaleNormal="93" workbookViewId="0">
      <pane xSplit="2" ySplit="9" topLeftCell="C10" activePane="bottomRight" state="frozen"/>
      <selection activeCell="B23" sqref="B23"/>
      <selection pane="topRight" activeCell="B23" sqref="B23"/>
      <selection pane="bottomLeft" activeCell="B23" sqref="B23"/>
      <selection pane="bottomRight" activeCell="C23" sqref="C23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39</v>
      </c>
      <c r="C1" s="32">
        <v>44936</v>
      </c>
    </row>
    <row r="2" spans="2:17" ht="23.1" customHeight="1" x14ac:dyDescent="0.25">
      <c r="B2" s="7" t="s">
        <v>37</v>
      </c>
    </row>
    <row r="3" spans="2:17" ht="23.1" customHeight="1" x14ac:dyDescent="0.25">
      <c r="B3" s="7" t="s">
        <v>28</v>
      </c>
    </row>
    <row r="4" spans="2:17" ht="23.1" customHeight="1" x14ac:dyDescent="0.25">
      <c r="B4" s="7" t="s">
        <v>35</v>
      </c>
    </row>
    <row r="5" spans="2:17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7" ht="23.1" customHeight="1" x14ac:dyDescent="0.25">
      <c r="B6" s="27" t="s">
        <v>36</v>
      </c>
      <c r="C6" s="28">
        <f>$O$6/12</f>
        <v>126837000</v>
      </c>
      <c r="D6" s="28">
        <f t="shared" ref="D6:N6" si="0">$O$6/12</f>
        <v>126837000</v>
      </c>
      <c r="E6" s="28">
        <f t="shared" si="0"/>
        <v>126837000</v>
      </c>
      <c r="F6" s="28">
        <f t="shared" si="0"/>
        <v>126837000</v>
      </c>
      <c r="G6" s="28">
        <f t="shared" si="0"/>
        <v>126837000</v>
      </c>
      <c r="H6" s="28">
        <f t="shared" si="0"/>
        <v>126837000</v>
      </c>
      <c r="I6" s="28">
        <f t="shared" si="0"/>
        <v>126837000</v>
      </c>
      <c r="J6" s="28">
        <f t="shared" si="0"/>
        <v>126837000</v>
      </c>
      <c r="K6" s="28">
        <f t="shared" si="0"/>
        <v>126837000</v>
      </c>
      <c r="L6" s="28">
        <f t="shared" si="0"/>
        <v>126837000</v>
      </c>
      <c r="M6" s="28">
        <f t="shared" si="0"/>
        <v>126837000</v>
      </c>
      <c r="N6" s="28">
        <f t="shared" si="0"/>
        <v>126837000</v>
      </c>
      <c r="O6" s="29">
        <f>1496076000+25968000</f>
        <v>1522044000</v>
      </c>
    </row>
    <row r="7" spans="2:17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7" ht="23.1" customHeight="1" x14ac:dyDescent="0.25">
      <c r="B8" s="7" t="s">
        <v>34</v>
      </c>
    </row>
    <row r="9" spans="2:17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7" ht="18" customHeight="1" x14ac:dyDescent="0.25">
      <c r="B10" s="2" t="s">
        <v>26</v>
      </c>
      <c r="C10" s="2">
        <f t="shared" ref="C10:N10" si="1">SUM(C11:C13)</f>
        <v>118441828.17</v>
      </c>
      <c r="D10" s="2">
        <f t="shared" si="1"/>
        <v>97167782.030000001</v>
      </c>
      <c r="E10" s="2">
        <f t="shared" si="1"/>
        <v>97167782.040000007</v>
      </c>
      <c r="F10" s="2">
        <f t="shared" si="1"/>
        <v>97167782.030000001</v>
      </c>
      <c r="G10" s="2">
        <f>SUM(G11:G13)</f>
        <v>97167782.030000001</v>
      </c>
      <c r="H10" s="2">
        <f t="shared" si="1"/>
        <v>110068416.67</v>
      </c>
      <c r="I10" s="2">
        <f>SUM(I11:I13)</f>
        <v>110068416.67</v>
      </c>
      <c r="J10" s="2">
        <f t="shared" si="1"/>
        <v>117068416.67</v>
      </c>
      <c r="K10" s="2">
        <f t="shared" si="1"/>
        <v>110068416.67</v>
      </c>
      <c r="L10" s="2">
        <f t="shared" si="1"/>
        <v>110068416.65000001</v>
      </c>
      <c r="M10" s="2">
        <f t="shared" si="1"/>
        <v>148068416.65000001</v>
      </c>
      <c r="N10" s="2">
        <f t="shared" si="1"/>
        <v>152151262.56999999</v>
      </c>
      <c r="O10" s="2">
        <f>SUM(C10:N10)</f>
        <v>1364674718.8499997</v>
      </c>
    </row>
    <row r="11" spans="2:17" s="8" customFormat="1" ht="18" customHeight="1" x14ac:dyDescent="0.25">
      <c r="B11" s="6" t="s">
        <v>32</v>
      </c>
      <c r="C11" s="8">
        <v>17715333.34</v>
      </c>
      <c r="D11" s="8">
        <v>17715333.329999998</v>
      </c>
      <c r="E11" s="8">
        <v>17715333.34</v>
      </c>
      <c r="F11" s="8">
        <v>17715333.329999998</v>
      </c>
      <c r="G11" s="8">
        <v>17715333.329999998</v>
      </c>
      <c r="H11" s="8">
        <v>17715333.34</v>
      </c>
      <c r="I11" s="8">
        <v>17715333.34</v>
      </c>
      <c r="J11" s="8">
        <v>17715333.34</v>
      </c>
      <c r="K11" s="8">
        <v>17715333.34</v>
      </c>
      <c r="L11" s="8">
        <v>17715333.32</v>
      </c>
      <c r="M11" s="8">
        <v>17715333.32</v>
      </c>
      <c r="N11" s="8">
        <v>14798179.24</v>
      </c>
      <c r="O11" s="8">
        <f>SUM(C11:N11)</f>
        <v>209666845.91</v>
      </c>
      <c r="Q11" s="20">
        <f>8099473.02+6721693.66</f>
        <v>14821166.68</v>
      </c>
    </row>
    <row r="12" spans="2:17" s="8" customFormat="1" ht="18" customHeight="1" x14ac:dyDescent="0.25">
      <c r="B12" s="6" t="s">
        <v>29</v>
      </c>
      <c r="C12" s="8">
        <v>100726494.83</v>
      </c>
      <c r="D12" s="8">
        <v>79452448.700000003</v>
      </c>
      <c r="E12" s="8">
        <v>79452448.700000003</v>
      </c>
      <c r="F12" s="8">
        <v>79452448.700000003</v>
      </c>
      <c r="G12" s="8">
        <v>79452448.700000003</v>
      </c>
      <c r="H12" s="8">
        <v>92353083.329999998</v>
      </c>
      <c r="I12" s="8">
        <v>92353083.329999998</v>
      </c>
      <c r="J12" s="8">
        <v>92353083.329999998</v>
      </c>
      <c r="K12" s="8">
        <v>92353083.329999998</v>
      </c>
      <c r="L12" s="8">
        <v>92353083.329999998</v>
      </c>
      <c r="M12" s="8">
        <v>92353083.329999998</v>
      </c>
      <c r="N12" s="8">
        <v>92353083.329999998</v>
      </c>
      <c r="O12" s="8">
        <f>SUM(C12:N12)</f>
        <v>1065007872.9400002</v>
      </c>
      <c r="Q12" s="20">
        <f>45000000+53774333.03</f>
        <v>98774333.030000001</v>
      </c>
    </row>
    <row r="13" spans="2:17" s="8" customFormat="1" ht="16.5" x14ac:dyDescent="0.25">
      <c r="B13" s="6" t="s">
        <v>30</v>
      </c>
      <c r="C13" s="8">
        <v>0</v>
      </c>
      <c r="D13" s="8">
        <v>0</v>
      </c>
      <c r="E13" s="8">
        <v>0</v>
      </c>
      <c r="F13" s="17">
        <v>0</v>
      </c>
      <c r="G13" s="8">
        <v>0</v>
      </c>
      <c r="H13" s="8">
        <v>0</v>
      </c>
      <c r="I13" s="8">
        <v>0</v>
      </c>
      <c r="J13" s="8">
        <v>7000000</v>
      </c>
      <c r="K13" s="8">
        <v>0</v>
      </c>
      <c r="L13" s="8">
        <v>0</v>
      </c>
      <c r="M13" s="8">
        <v>38000000</v>
      </c>
      <c r="N13" s="8">
        <v>45000000</v>
      </c>
      <c r="O13" s="2">
        <f>SUM(C13:N13)</f>
        <v>90000000</v>
      </c>
    </row>
    <row r="14" spans="2:17" ht="18" customHeight="1" x14ac:dyDescent="0.25">
      <c r="B14" s="2" t="s">
        <v>3</v>
      </c>
      <c r="C14" s="2">
        <v>2242161.37</v>
      </c>
      <c r="D14" s="2">
        <v>1954528.4299999997</v>
      </c>
      <c r="E14" s="2">
        <v>1785016.48</v>
      </c>
      <c r="F14" s="2">
        <v>1495908.31</v>
      </c>
      <c r="G14" s="2">
        <v>1975600.44</v>
      </c>
      <c r="H14" s="2">
        <v>1731542.05</v>
      </c>
      <c r="I14" s="2">
        <v>1707108.72</v>
      </c>
      <c r="J14" s="2">
        <v>2047530.38</v>
      </c>
      <c r="K14" s="2">
        <v>2191663.2600000002</v>
      </c>
      <c r="L14" s="2">
        <v>1953621.8099999998</v>
      </c>
      <c r="M14" s="2">
        <v>2013996.11</v>
      </c>
      <c r="N14" s="2">
        <v>1949787.53</v>
      </c>
      <c r="O14" s="2">
        <f>SUM(C14:N14)</f>
        <v>23048464.890000001</v>
      </c>
    </row>
    <row r="15" spans="2:17" ht="23.1" customHeight="1" x14ac:dyDescent="0.25">
      <c r="B15" s="24" t="s">
        <v>31</v>
      </c>
      <c r="C15" s="25">
        <f t="shared" ref="C15:O15" si="2">C10+C14</f>
        <v>120683989.54000001</v>
      </c>
      <c r="D15" s="25">
        <f t="shared" si="2"/>
        <v>99122310.460000008</v>
      </c>
      <c r="E15" s="25">
        <f t="shared" si="2"/>
        <v>98952798.520000011</v>
      </c>
      <c r="F15" s="25">
        <f t="shared" si="2"/>
        <v>98663690.340000004</v>
      </c>
      <c r="G15" s="25">
        <f t="shared" si="2"/>
        <v>99143382.469999999</v>
      </c>
      <c r="H15" s="25">
        <f t="shared" si="2"/>
        <v>111799958.72</v>
      </c>
      <c r="I15" s="25">
        <f t="shared" si="2"/>
        <v>111775525.39</v>
      </c>
      <c r="J15" s="25">
        <f t="shared" si="2"/>
        <v>119115947.05</v>
      </c>
      <c r="K15" s="25">
        <f t="shared" si="2"/>
        <v>112260079.93000001</v>
      </c>
      <c r="L15" s="25">
        <f t="shared" si="2"/>
        <v>112022038.46000001</v>
      </c>
      <c r="M15" s="25">
        <f t="shared" si="2"/>
        <v>150082412.76000002</v>
      </c>
      <c r="N15" s="25">
        <f t="shared" si="2"/>
        <v>154101050.09999999</v>
      </c>
      <c r="O15" s="25">
        <f t="shared" si="2"/>
        <v>1387723183.7399998</v>
      </c>
    </row>
    <row r="17" spans="2:15" ht="23.1" customHeight="1" x14ac:dyDescent="0.25">
      <c r="B17" s="12"/>
      <c r="C17" s="13"/>
      <c r="D17" s="13"/>
      <c r="E17" s="13"/>
      <c r="F17" s="13"/>
      <c r="G17" s="13"/>
      <c r="H17" s="14"/>
      <c r="I17" s="14"/>
      <c r="J17" s="13"/>
      <c r="K17" s="13"/>
      <c r="L17" s="13">
        <f>Tabela356789101112131417[[#Totals],[OUT]]+Tabela356789101118[[#Totals],[OUT]]+Tabela319[[#Totals],[OUT]]+Tabela3520[[#Totals],[OUT]]+Tabela3567821[[#Totals],[OUT]]</f>
        <v>132904740.07000002</v>
      </c>
      <c r="M17" s="13">
        <f>Tabela356789101112131417[[#Totals],[NOV]]+Tabela356789101118[[#Totals],[NOV]]+Tabela319[[#Totals],[NOV]]+Tabela3520[[#Totals],[NOV]]+Tabela3567821[[#Totals],[NOV]]</f>
        <v>177003468.91</v>
      </c>
      <c r="N17" s="13">
        <f>Tabela356789101112131417[[#Totals],[DEZ]]+Tabela356789101118[[#Totals],[DEZ]]+Tabela319[[#Totals],[DEZ]]+Tabela3520[[#Totals],[DEZ]]+Tabela3567821[[#Totals],[DEZ]]</f>
        <v>177952492.42999998</v>
      </c>
      <c r="O17" s="13">
        <v>185090000</v>
      </c>
    </row>
    <row r="18" spans="2:15" ht="23.1" customHeight="1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>O17-O13</f>
        <v>95090000</v>
      </c>
    </row>
    <row r="19" spans="2:15" ht="23.1" customHeight="1" x14ac:dyDescent="0.25">
      <c r="D19" s="13"/>
      <c r="E19" s="15"/>
      <c r="F19" s="13"/>
      <c r="G19" s="13"/>
      <c r="H19" s="13"/>
      <c r="I19" s="14"/>
      <c r="J19" s="13"/>
      <c r="K19" s="13"/>
      <c r="L19" s="13"/>
      <c r="M19" s="15"/>
      <c r="N19" s="13"/>
      <c r="O19" s="13"/>
    </row>
    <row r="20" spans="2:15" ht="23.1" customHeight="1" x14ac:dyDescent="0.25">
      <c r="D20" s="13"/>
      <c r="E20" s="13"/>
      <c r="F20" s="13"/>
      <c r="G20" s="13"/>
      <c r="H20" s="13"/>
      <c r="I20" s="13"/>
      <c r="J20" s="13">
        <v>39446796</v>
      </c>
      <c r="K20" s="13"/>
      <c r="L20" s="13"/>
      <c r="M20" s="13"/>
      <c r="N20" s="13"/>
      <c r="O20" s="13"/>
    </row>
    <row r="21" spans="2:15" ht="23.1" customHeight="1" x14ac:dyDescent="0.25">
      <c r="C21" s="13">
        <f>Tabela356789101112131417[[#Totals],[JAN]]+Tabela319[[#Totals],[JAN]]+Tabela356789101118[[#Totals],[JAN]]+Tabela3520[[#Totals],[JAN]]+Tabela3567821[[#Totals],[JAN]]</f>
        <v>135133463.22</v>
      </c>
      <c r="D21" s="13">
        <f>Tabela356789101112131417[[#Totals],[FEV]]+Tabela319[[#Totals],[FEV]]+Tabela356789101118[[#Totals],[FEV]]+Tabela3520[[#Totals],[FEV]]+Tabela3567821[[#Totals],[FEV]]</f>
        <v>115259889.63000003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184679047.99000001</v>
      </c>
    </row>
    <row r="22" spans="2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6"/>
      <c r="M24" s="13"/>
      <c r="N24" s="13"/>
      <c r="O24" s="13"/>
    </row>
    <row r="25" spans="2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23.1" customHeight="1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</sheetData>
  <printOptions horizontalCentered="1"/>
  <pageMargins left="0.31496062992125984" right="0.31496062992125984" top="1.3385826771653544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10 O12 O11 O14 O13" calculatedColumn="1"/>
    <ignoredError sqref="H10 C10 D10:F10 J10:N10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7"/>
  <sheetViews>
    <sheetView showGridLines="0" topLeftCell="B1" zoomScaleNormal="100" workbookViewId="0">
      <pane xSplit="1" ySplit="9" topLeftCell="C10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44936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19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12406833.333333334</v>
      </c>
      <c r="D6" s="28">
        <f t="shared" ref="D6:N6" si="0">$O$6/12</f>
        <v>12406833.333333334</v>
      </c>
      <c r="E6" s="28">
        <f t="shared" si="0"/>
        <v>12406833.333333334</v>
      </c>
      <c r="F6" s="28">
        <f t="shared" si="0"/>
        <v>12406833.333333334</v>
      </c>
      <c r="G6" s="28">
        <f t="shared" si="0"/>
        <v>12406833.333333334</v>
      </c>
      <c r="H6" s="28">
        <f t="shared" si="0"/>
        <v>12406833.333333334</v>
      </c>
      <c r="I6" s="28">
        <f t="shared" si="0"/>
        <v>12406833.333333334</v>
      </c>
      <c r="J6" s="28">
        <f t="shared" si="0"/>
        <v>12406833.333333334</v>
      </c>
      <c r="K6" s="28">
        <f t="shared" si="0"/>
        <v>12406833.333333334</v>
      </c>
      <c r="L6" s="28">
        <f t="shared" si="0"/>
        <v>12406833.333333334</v>
      </c>
      <c r="M6" s="28">
        <f t="shared" si="0"/>
        <v>12406833.333333334</v>
      </c>
      <c r="N6" s="28">
        <f t="shared" si="0"/>
        <v>12406833.333333334</v>
      </c>
      <c r="O6" s="29">
        <v>148882000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SUM(C11:C13)</f>
        <v>12169117.710000001</v>
      </c>
      <c r="D10" s="2">
        <f t="shared" si="1"/>
        <v>13656851.41</v>
      </c>
      <c r="E10" s="2">
        <f t="shared" si="1"/>
        <v>16101042.91</v>
      </c>
      <c r="F10" s="2">
        <f t="shared" si="1"/>
        <v>13553407.550000001</v>
      </c>
      <c r="G10" s="2">
        <f>SUM(G11:G13)</f>
        <v>16232357.310000001</v>
      </c>
      <c r="H10" s="2">
        <f t="shared" si="1"/>
        <v>17732599.949999999</v>
      </c>
      <c r="I10" s="2">
        <f t="shared" si="1"/>
        <v>17063608.02</v>
      </c>
      <c r="J10" s="2">
        <f t="shared" si="1"/>
        <v>20026219.759999998</v>
      </c>
      <c r="K10" s="2">
        <f t="shared" si="1"/>
        <v>18113145.109999999</v>
      </c>
      <c r="L10" s="2">
        <f t="shared" si="1"/>
        <v>16886377.800000001</v>
      </c>
      <c r="M10" s="2">
        <f t="shared" si="1"/>
        <v>19259494.77</v>
      </c>
      <c r="N10" s="2">
        <f t="shared" si="1"/>
        <v>17068446.98</v>
      </c>
      <c r="O10" s="2">
        <f t="shared" ref="O10:O16" si="2">SUM(C10:N10)</f>
        <v>197862669.28000003</v>
      </c>
    </row>
    <row r="11" spans="2:15" s="8" customFormat="1" ht="18" customHeight="1" x14ac:dyDescent="0.25">
      <c r="B11" s="6" t="s">
        <v>16</v>
      </c>
      <c r="C11" s="17">
        <v>6443571.2999999998</v>
      </c>
      <c r="D11" s="8">
        <v>8330910.5700000003</v>
      </c>
      <c r="E11" s="10">
        <v>10709393.42</v>
      </c>
      <c r="F11" s="8">
        <v>8215050.8399999999</v>
      </c>
      <c r="G11" s="8">
        <v>9305981.5700000003</v>
      </c>
      <c r="H11" s="8">
        <v>10838688.52</v>
      </c>
      <c r="I11" s="8">
        <v>10190440.43</v>
      </c>
      <c r="J11" s="8">
        <v>11981458.689999999</v>
      </c>
      <c r="K11" s="8">
        <v>10522650.02</v>
      </c>
      <c r="L11" s="8">
        <v>9208612.2699999996</v>
      </c>
      <c r="M11" s="8">
        <v>11781958.01</v>
      </c>
      <c r="N11" s="8">
        <v>9220997.9499999993</v>
      </c>
      <c r="O11" s="8">
        <f t="shared" si="2"/>
        <v>116749713.59</v>
      </c>
    </row>
    <row r="12" spans="2:15" s="8" customFormat="1" ht="18" customHeight="1" x14ac:dyDescent="0.25">
      <c r="B12" s="6" t="s">
        <v>17</v>
      </c>
      <c r="C12" s="8">
        <v>5725546.4100000001</v>
      </c>
      <c r="D12" s="8">
        <v>5325940.84</v>
      </c>
      <c r="E12" s="10">
        <v>5391649.4900000002</v>
      </c>
      <c r="F12" s="8">
        <v>5338356.71</v>
      </c>
      <c r="G12" s="8">
        <v>6926375.7400000002</v>
      </c>
      <c r="H12" s="8">
        <v>6893911.4299999997</v>
      </c>
      <c r="I12" s="8">
        <v>6873167.5899999999</v>
      </c>
      <c r="J12" s="8">
        <v>8044761.0700000003</v>
      </c>
      <c r="K12" s="8">
        <v>7590495.0899999999</v>
      </c>
      <c r="L12" s="8">
        <v>7677765.5300000003</v>
      </c>
      <c r="M12" s="8">
        <v>7477536.7599999998</v>
      </c>
      <c r="N12" s="8">
        <v>7847449.0300000003</v>
      </c>
      <c r="O12" s="8">
        <f t="shared" si="2"/>
        <v>81112955.689999998</v>
      </c>
    </row>
    <row r="13" spans="2:15" s="8" customFormat="1" ht="18" hidden="1" customHeight="1" x14ac:dyDescent="0.25">
      <c r="B13" s="6" t="s">
        <v>18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si="2"/>
        <v>0</v>
      </c>
    </row>
    <row r="14" spans="2:15" ht="18" customHeight="1" x14ac:dyDescent="0.25">
      <c r="B14" s="2" t="s">
        <v>3</v>
      </c>
      <c r="C14" s="2">
        <v>1074540.69</v>
      </c>
      <c r="D14" s="2">
        <v>1179933.21</v>
      </c>
      <c r="E14" s="2">
        <v>1405548.4</v>
      </c>
      <c r="F14" s="2">
        <v>1303534.3899999999</v>
      </c>
      <c r="G14" s="2">
        <v>1756911.33</v>
      </c>
      <c r="H14" s="2">
        <v>1830062.1099999999</v>
      </c>
      <c r="I14" s="2">
        <v>1944939.0699999998</v>
      </c>
      <c r="J14" s="2">
        <v>2309450.7600000002</v>
      </c>
      <c r="K14" s="2">
        <v>2234703.9</v>
      </c>
      <c r="L14" s="2">
        <v>2221471.92</v>
      </c>
      <c r="M14" s="2">
        <v>2306292.0499999998</v>
      </c>
      <c r="N14" s="2">
        <v>2649612.87</v>
      </c>
      <c r="O14" s="2">
        <f t="shared" si="2"/>
        <v>22217000.700000003</v>
      </c>
    </row>
    <row r="15" spans="2:15" ht="18" customHeight="1" x14ac:dyDescent="0.25">
      <c r="B15" s="2" t="s">
        <v>20</v>
      </c>
      <c r="C15" s="2">
        <v>71296.09</v>
      </c>
      <c r="D15" s="2">
        <v>84880.38</v>
      </c>
      <c r="E15" s="2">
        <v>88613.25</v>
      </c>
      <c r="F15" s="2">
        <v>90715.91</v>
      </c>
      <c r="G15" s="2">
        <v>90175.45</v>
      </c>
      <c r="H15" s="2">
        <v>89612.67</v>
      </c>
      <c r="I15" s="2">
        <v>73514.48</v>
      </c>
      <c r="J15" s="2">
        <v>82143.539999999994</v>
      </c>
      <c r="K15" s="2">
        <v>84931.36</v>
      </c>
      <c r="L15" s="2">
        <v>85620.47</v>
      </c>
      <c r="M15" s="2">
        <v>85780.06</v>
      </c>
      <c r="N15" s="2">
        <v>86864.68</v>
      </c>
      <c r="O15" s="2">
        <f>SUM(C15:N15)</f>
        <v>1014148.3399999999</v>
      </c>
    </row>
    <row r="16" spans="2:15" ht="18" customHeight="1" x14ac:dyDescent="0.25">
      <c r="B16" s="3" t="s">
        <v>21</v>
      </c>
      <c r="C16" s="2">
        <v>0</v>
      </c>
      <c r="D16" s="2">
        <v>0</v>
      </c>
      <c r="E16" s="2">
        <v>4572921.4000000004</v>
      </c>
      <c r="F16" s="2">
        <v>1728269.06</v>
      </c>
      <c r="G16" s="2">
        <v>203431.41</v>
      </c>
      <c r="H16" s="2">
        <v>3307490.5999999996</v>
      </c>
      <c r="I16" s="2">
        <v>1784129.1400000001</v>
      </c>
      <c r="J16" s="2">
        <v>1821465.5699999998</v>
      </c>
      <c r="K16" s="2">
        <v>1829322.3499999999</v>
      </c>
      <c r="L16" s="2">
        <v>208189.17</v>
      </c>
      <c r="M16" s="2">
        <v>3512442.28</v>
      </c>
      <c r="N16" s="2">
        <v>2065364.32</v>
      </c>
      <c r="O16" s="2">
        <f t="shared" si="2"/>
        <v>21033025.300000001</v>
      </c>
    </row>
    <row r="17" spans="2:15" ht="18" customHeight="1" x14ac:dyDescent="0.25">
      <c r="B17" s="2" t="s">
        <v>33</v>
      </c>
      <c r="C17" s="9">
        <v>0</v>
      </c>
      <c r="D17" s="9">
        <v>0</v>
      </c>
      <c r="E17" s="9">
        <v>0</v>
      </c>
      <c r="F17" s="9">
        <v>485275.92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384899.56999999989</v>
      </c>
      <c r="O17" s="9">
        <f>SUM(C17:N17)</f>
        <v>870175.48999999987</v>
      </c>
    </row>
    <row r="18" spans="2:15" ht="18" customHeight="1" x14ac:dyDescent="0.25">
      <c r="B18" s="30" t="s">
        <v>38</v>
      </c>
      <c r="C18" s="31">
        <f>-'FUNSEG 22'!C10</f>
        <v>-365073.53</v>
      </c>
      <c r="D18" s="31">
        <f>-'FUNSEG 22'!D10</f>
        <v>-409705.54</v>
      </c>
      <c r="E18" s="31">
        <f>-'FUNSEG 22'!E10</f>
        <v>-483031.29</v>
      </c>
      <c r="F18" s="31">
        <f>-'FUNSEG 22'!F10</f>
        <v>-406602.22649999987</v>
      </c>
      <c r="G18" s="31">
        <f>-'FUNSEG 22'!G10</f>
        <v>-486970.71929999982</v>
      </c>
      <c r="H18" s="31">
        <f>-'FUNSEG 22'!H10</f>
        <v>-531977.9985000001</v>
      </c>
      <c r="I18" s="31">
        <f>-'FUNSEG 22'!I10</f>
        <v>-511908.24060000008</v>
      </c>
      <c r="J18" s="31">
        <f>-'FUNSEG 22'!J10</f>
        <v>-600786.59</v>
      </c>
      <c r="K18" s="31">
        <f>-'FUNSEG 22'!K10</f>
        <v>-543394.35330000054</v>
      </c>
      <c r="L18" s="31">
        <f>-'FUNSEG 22'!L10</f>
        <v>-506591.33400000009</v>
      </c>
      <c r="M18" s="31">
        <f>-'FUNSEG 22'!M10</f>
        <v>-577784.84310000006</v>
      </c>
      <c r="N18" s="31">
        <f>-'FUNSEG 22'!N10</f>
        <v>-512053.41</v>
      </c>
      <c r="O18" s="31">
        <f>SUM(C18:N18)</f>
        <v>-5935880.0753000006</v>
      </c>
    </row>
    <row r="19" spans="2:15" ht="23.1" customHeight="1" x14ac:dyDescent="0.25">
      <c r="B19" s="24" t="s">
        <v>31</v>
      </c>
      <c r="C19" s="25">
        <f>C10+C14+C15+C16+C17+C18</f>
        <v>12949880.960000001</v>
      </c>
      <c r="D19" s="25">
        <f t="shared" ref="D19:N19" si="3">D10+D14+D15+D16+D17+D18</f>
        <v>14511959.460000003</v>
      </c>
      <c r="E19" s="25">
        <f t="shared" si="3"/>
        <v>21685094.670000002</v>
      </c>
      <c r="F19" s="25">
        <f t="shared" si="3"/>
        <v>16754600.603500001</v>
      </c>
      <c r="G19" s="25">
        <f t="shared" si="3"/>
        <v>17795904.780700002</v>
      </c>
      <c r="H19" s="25">
        <f t="shared" si="3"/>
        <v>22427787.331499998</v>
      </c>
      <c r="I19" s="25">
        <f t="shared" si="3"/>
        <v>20354282.4694</v>
      </c>
      <c r="J19" s="25">
        <f t="shared" si="3"/>
        <v>23638493.039999999</v>
      </c>
      <c r="K19" s="25">
        <f t="shared" si="3"/>
        <v>21718708.366699997</v>
      </c>
      <c r="L19" s="25">
        <f t="shared" si="3"/>
        <v>18895068.026000001</v>
      </c>
      <c r="M19" s="25">
        <f t="shared" si="3"/>
        <v>24586224.3169</v>
      </c>
      <c r="N19" s="25">
        <f t="shared" si="3"/>
        <v>21743135.010000002</v>
      </c>
      <c r="O19" s="25">
        <f>O10+O14+O15+O16+O17+O18</f>
        <v>237061139.03470004</v>
      </c>
    </row>
    <row r="20" spans="2:15" ht="23.1" customHeight="1" x14ac:dyDescent="0.25">
      <c r="F20" s="11"/>
      <c r="I20" s="5"/>
      <c r="L20" s="5"/>
    </row>
    <row r="21" spans="2:15" ht="23.1" customHeight="1" x14ac:dyDescent="0.25">
      <c r="I21" s="5"/>
      <c r="L21" s="13">
        <f>AVERAGE(Tabela319[[#Totals],[JAN]:[OUT]])</f>
        <v>19073177.97078</v>
      </c>
    </row>
    <row r="22" spans="2:15" ht="23.1" customHeight="1" x14ac:dyDescent="0.25">
      <c r="C22" s="13"/>
      <c r="D22" s="13"/>
      <c r="L22" s="13">
        <f>L21*2</f>
        <v>38146355.94156</v>
      </c>
    </row>
    <row r="23" spans="2:15" ht="23.1" customHeight="1" x14ac:dyDescent="0.25">
      <c r="C23" s="18">
        <f>C24/12</f>
        <v>23955666.666666668</v>
      </c>
      <c r="L23" s="13">
        <f>L22+Tabela319[[#Totals],[TOTAL]]</f>
        <v>275207494.97626007</v>
      </c>
    </row>
    <row r="24" spans="2:15" ht="23.1" customHeight="1" x14ac:dyDescent="0.25">
      <c r="C24" s="19">
        <v>287468000</v>
      </c>
    </row>
    <row r="25" spans="2:15" ht="23.1" customHeight="1" x14ac:dyDescent="0.25">
      <c r="C25" s="19"/>
      <c r="K25" s="11"/>
    </row>
    <row r="26" spans="2:15" ht="23.1" customHeight="1" x14ac:dyDescent="0.25">
      <c r="C26" s="19">
        <f>Tabela319[[#Totals],[JAN]]*12</f>
        <v>155398571.52000001</v>
      </c>
      <c r="K26" s="11"/>
    </row>
    <row r="27" spans="2:15" ht="23.1" customHeight="1" x14ac:dyDescent="0.25">
      <c r="C27" s="19"/>
    </row>
  </sheetData>
  <printOptions horizontalCentered="1"/>
  <pageMargins left="0.31496062992125984" right="0.31496062992125984" top="1.3385826771653544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E10 H10:O10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showGridLines="0" zoomScaleNormal="100" workbookViewId="0">
      <pane xSplit="2" ySplit="9" topLeftCell="C10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44936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25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69166.666666666672</v>
      </c>
      <c r="D6" s="28">
        <f t="shared" ref="D6:N6" si="0">$O$6/12</f>
        <v>69166.666666666672</v>
      </c>
      <c r="E6" s="28">
        <f t="shared" si="0"/>
        <v>69166.666666666672</v>
      </c>
      <c r="F6" s="28">
        <f t="shared" si="0"/>
        <v>69166.666666666672</v>
      </c>
      <c r="G6" s="28">
        <f t="shared" si="0"/>
        <v>69166.666666666672</v>
      </c>
      <c r="H6" s="28">
        <f t="shared" si="0"/>
        <v>69166.666666666672</v>
      </c>
      <c r="I6" s="28">
        <f t="shared" si="0"/>
        <v>69166.666666666672</v>
      </c>
      <c r="J6" s="28">
        <f t="shared" si="0"/>
        <v>69166.666666666672</v>
      </c>
      <c r="K6" s="28">
        <f t="shared" si="0"/>
        <v>69166.666666666672</v>
      </c>
      <c r="L6" s="28">
        <f t="shared" si="0"/>
        <v>69166.666666666672</v>
      </c>
      <c r="M6" s="28">
        <f t="shared" si="0"/>
        <v>69166.666666666672</v>
      </c>
      <c r="N6" s="28">
        <f t="shared" si="0"/>
        <v>69166.666666666672</v>
      </c>
      <c r="O6" s="29">
        <v>830000</v>
      </c>
    </row>
    <row r="7" spans="2:15" ht="11.2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11.25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26</v>
      </c>
      <c r="C10" s="2">
        <f t="shared" ref="C10:N10" si="1">C11</f>
        <v>69166.67</v>
      </c>
      <c r="D10" s="2">
        <f t="shared" si="1"/>
        <v>69166.67</v>
      </c>
      <c r="E10" s="2">
        <f t="shared" si="1"/>
        <v>69166.67</v>
      </c>
      <c r="F10" s="2">
        <f t="shared" si="1"/>
        <v>69166.67</v>
      </c>
      <c r="G10" s="2">
        <f t="shared" si="1"/>
        <v>69166.67</v>
      </c>
      <c r="H10" s="2">
        <f t="shared" si="1"/>
        <v>69166.67</v>
      </c>
      <c r="I10" s="2">
        <f t="shared" si="1"/>
        <v>69166.67</v>
      </c>
      <c r="J10" s="2">
        <f t="shared" si="1"/>
        <v>69166.67</v>
      </c>
      <c r="K10" s="2">
        <f>K11</f>
        <v>69166.67</v>
      </c>
      <c r="L10" s="2">
        <f t="shared" si="1"/>
        <v>69166.67</v>
      </c>
      <c r="M10" s="2">
        <f t="shared" si="1"/>
        <v>69166.67</v>
      </c>
      <c r="N10" s="2">
        <f t="shared" si="1"/>
        <v>69166.67</v>
      </c>
      <c r="O10" s="2">
        <f>SUM(C10:N10)</f>
        <v>830000.04000000015</v>
      </c>
    </row>
    <row r="11" spans="2:15" s="8" customFormat="1" ht="18" customHeight="1" x14ac:dyDescent="0.25">
      <c r="B11" s="6" t="s">
        <v>27</v>
      </c>
      <c r="C11" s="8">
        <v>69166.67</v>
      </c>
      <c r="D11" s="8">
        <v>69166.67</v>
      </c>
      <c r="E11" s="8">
        <v>69166.67</v>
      </c>
      <c r="F11" s="8">
        <v>69166.67</v>
      </c>
      <c r="G11" s="8">
        <v>69166.67</v>
      </c>
      <c r="H11" s="8">
        <v>69166.67</v>
      </c>
      <c r="I11" s="8">
        <v>69166.67</v>
      </c>
      <c r="J11" s="8">
        <v>69166.67</v>
      </c>
      <c r="K11" s="8">
        <v>69166.67</v>
      </c>
      <c r="L11" s="8">
        <v>69166.67</v>
      </c>
      <c r="M11" s="8">
        <v>69166.67</v>
      </c>
      <c r="N11" s="8">
        <v>69166.67</v>
      </c>
      <c r="O11" s="2">
        <f>SUM(C11:N11)</f>
        <v>830000.04000000015</v>
      </c>
    </row>
    <row r="12" spans="2:15" ht="18" customHeight="1" x14ac:dyDescent="0.25">
      <c r="B12" s="2" t="s">
        <v>3</v>
      </c>
      <c r="C12" s="2">
        <v>6116.6</v>
      </c>
      <c r="D12" s="2">
        <v>6918.62</v>
      </c>
      <c r="E12" s="2">
        <v>8922.9699999999993</v>
      </c>
      <c r="F12" s="2">
        <v>7778.97</v>
      </c>
      <c r="G12" s="2">
        <v>10284.01</v>
      </c>
      <c r="H12" s="2">
        <v>10302.219999999999</v>
      </c>
      <c r="I12" s="2">
        <v>9657.2199999999993</v>
      </c>
      <c r="J12" s="2">
        <v>10703.17</v>
      </c>
      <c r="K12" s="2">
        <v>9587.34</v>
      </c>
      <c r="L12" s="2">
        <v>8934</v>
      </c>
      <c r="M12" s="2">
        <v>8555.9699999999993</v>
      </c>
      <c r="N12" s="2">
        <v>9692.74</v>
      </c>
      <c r="O12" s="2">
        <f>SUM(C12:N12)</f>
        <v>107453.83000000002</v>
      </c>
    </row>
    <row r="13" spans="2:15" ht="23.1" customHeight="1" x14ac:dyDescent="0.25">
      <c r="B13" s="24" t="s">
        <v>31</v>
      </c>
      <c r="C13" s="25">
        <f t="shared" ref="C13:O13" si="2">C10+C12</f>
        <v>75283.27</v>
      </c>
      <c r="D13" s="25">
        <f t="shared" si="2"/>
        <v>76085.289999999994</v>
      </c>
      <c r="E13" s="25">
        <f t="shared" si="2"/>
        <v>78089.64</v>
      </c>
      <c r="F13" s="25">
        <f t="shared" si="2"/>
        <v>76945.64</v>
      </c>
      <c r="G13" s="25">
        <f t="shared" si="2"/>
        <v>79450.679999999993</v>
      </c>
      <c r="H13" s="25">
        <f t="shared" si="2"/>
        <v>79468.89</v>
      </c>
      <c r="I13" s="25">
        <f t="shared" si="2"/>
        <v>78823.89</v>
      </c>
      <c r="J13" s="25">
        <f t="shared" si="2"/>
        <v>79869.84</v>
      </c>
      <c r="K13" s="25">
        <f t="shared" si="2"/>
        <v>78754.009999999995</v>
      </c>
      <c r="L13" s="25">
        <f t="shared" si="2"/>
        <v>78100.67</v>
      </c>
      <c r="M13" s="25">
        <f t="shared" si="2"/>
        <v>77722.64</v>
      </c>
      <c r="N13" s="25">
        <f t="shared" si="2"/>
        <v>78859.41</v>
      </c>
      <c r="O13" s="25">
        <f t="shared" si="2"/>
        <v>937453.87000000011</v>
      </c>
    </row>
  </sheetData>
  <printOptions horizontalCentered="1"/>
  <pageMargins left="0.31496062992125984" right="0.31496062992125984" top="1.3385826771653544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J10 L10:N10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2"/>
  <sheetViews>
    <sheetView showGridLines="0" topLeftCell="B1" zoomScaleNormal="100" workbookViewId="0">
      <pane xSplit="1" ySplit="9" topLeftCell="C10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44936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23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791250</v>
      </c>
      <c r="D6" s="28">
        <f t="shared" ref="D6:N6" si="0">$O$6/12</f>
        <v>791250</v>
      </c>
      <c r="E6" s="28">
        <f t="shared" si="0"/>
        <v>791250</v>
      </c>
      <c r="F6" s="28">
        <f t="shared" si="0"/>
        <v>791250</v>
      </c>
      <c r="G6" s="28">
        <f t="shared" si="0"/>
        <v>791250</v>
      </c>
      <c r="H6" s="28">
        <f t="shared" si="0"/>
        <v>791250</v>
      </c>
      <c r="I6" s="28">
        <f t="shared" si="0"/>
        <v>791250</v>
      </c>
      <c r="J6" s="28">
        <f t="shared" si="0"/>
        <v>791250</v>
      </c>
      <c r="K6" s="28">
        <f t="shared" si="0"/>
        <v>791250</v>
      </c>
      <c r="L6" s="28">
        <f t="shared" si="0"/>
        <v>791250</v>
      </c>
      <c r="M6" s="28">
        <f t="shared" si="0"/>
        <v>791250</v>
      </c>
      <c r="N6" s="28">
        <f t="shared" si="0"/>
        <v>791250</v>
      </c>
      <c r="O6" s="29">
        <v>9495000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SUM(C11:C11)</f>
        <v>918845.66</v>
      </c>
      <c r="D10" s="2">
        <f t="shared" si="1"/>
        <v>985581.53</v>
      </c>
      <c r="E10" s="2">
        <f t="shared" si="1"/>
        <v>1163159.1299999999</v>
      </c>
      <c r="F10" s="2">
        <f t="shared" si="1"/>
        <v>918961.2300000001</v>
      </c>
      <c r="G10" s="2">
        <f t="shared" si="1"/>
        <v>1116402.1099999999</v>
      </c>
      <c r="H10" s="2">
        <f t="shared" si="1"/>
        <v>1413030.64</v>
      </c>
      <c r="I10" s="2">
        <f t="shared" si="1"/>
        <v>1179112.8900000001</v>
      </c>
      <c r="J10" s="2">
        <f t="shared" si="1"/>
        <v>1607986</v>
      </c>
      <c r="K10" s="2">
        <f t="shared" si="1"/>
        <v>1203422.4200000002</v>
      </c>
      <c r="L10" s="2">
        <f t="shared" si="1"/>
        <v>1191865.5599999998</v>
      </c>
      <c r="M10" s="2">
        <f t="shared" si="1"/>
        <v>1465978.36</v>
      </c>
      <c r="N10" s="2">
        <f t="shared" si="1"/>
        <v>1274713.21</v>
      </c>
      <c r="O10" s="2">
        <f>SUM(C10:N10)</f>
        <v>14439058.739999998</v>
      </c>
    </row>
    <row r="11" spans="2:15" s="8" customFormat="1" ht="18" customHeight="1" x14ac:dyDescent="0.25">
      <c r="B11" s="6" t="s">
        <v>22</v>
      </c>
      <c r="C11" s="2">
        <v>918845.66</v>
      </c>
      <c r="D11" s="2">
        <v>985581.53</v>
      </c>
      <c r="E11" s="2">
        <v>1163159.1299999999</v>
      </c>
      <c r="F11" s="2">
        <v>918961.2300000001</v>
      </c>
      <c r="G11" s="8">
        <v>1116402.1099999999</v>
      </c>
      <c r="H11" s="8">
        <v>1413030.64</v>
      </c>
      <c r="I11" s="8">
        <v>1179112.8900000001</v>
      </c>
      <c r="J11" s="8">
        <v>1607986</v>
      </c>
      <c r="K11" s="8">
        <v>1203422.4200000002</v>
      </c>
      <c r="L11" s="8">
        <v>1191865.5599999998</v>
      </c>
      <c r="M11" s="8">
        <v>1465978.36</v>
      </c>
      <c r="N11" s="8">
        <v>1274713.21</v>
      </c>
      <c r="O11" s="8">
        <f>SUM(C11:N11)</f>
        <v>14439058.739999998</v>
      </c>
    </row>
    <row r="12" spans="2:15" ht="18" customHeight="1" x14ac:dyDescent="0.25">
      <c r="B12" s="2" t="s">
        <v>3</v>
      </c>
      <c r="C12" s="2">
        <v>49083.88</v>
      </c>
      <c r="D12" s="2">
        <v>55570.909999999996</v>
      </c>
      <c r="E12" s="2">
        <v>71121.45</v>
      </c>
      <c r="F12" s="2">
        <v>64646.19</v>
      </c>
      <c r="G12" s="2">
        <v>76158.960000000006</v>
      </c>
      <c r="H12" s="2">
        <v>37625.39</v>
      </c>
      <c r="I12" s="2">
        <v>44524.28</v>
      </c>
      <c r="J12" s="2">
        <v>57441.04</v>
      </c>
      <c r="K12" s="2">
        <v>61819.07</v>
      </c>
      <c r="L12" s="2">
        <v>66517.78</v>
      </c>
      <c r="M12" s="2">
        <v>71026.929999999993</v>
      </c>
      <c r="N12" s="2">
        <v>86164.76999999999</v>
      </c>
      <c r="O12" s="2">
        <f>SUM(C12:N12)</f>
        <v>741700.65000000014</v>
      </c>
    </row>
    <row r="13" spans="2:15" ht="18" customHeight="1" x14ac:dyDescent="0.25">
      <c r="B13" s="24" t="s">
        <v>31</v>
      </c>
      <c r="C13" s="25">
        <f>C10+C12</f>
        <v>967929.54</v>
      </c>
      <c r="D13" s="25">
        <f t="shared" ref="D13:O13" si="2">D10+D12</f>
        <v>1041152.4400000001</v>
      </c>
      <c r="E13" s="25">
        <f t="shared" si="2"/>
        <v>1234280.5799999998</v>
      </c>
      <c r="F13" s="25">
        <f t="shared" si="2"/>
        <v>983607.42000000016</v>
      </c>
      <c r="G13" s="25">
        <f>G10+G12</f>
        <v>1192561.0699999998</v>
      </c>
      <c r="H13" s="25">
        <f t="shared" si="2"/>
        <v>1450656.0299999998</v>
      </c>
      <c r="I13" s="25">
        <f t="shared" si="2"/>
        <v>1223637.1700000002</v>
      </c>
      <c r="J13" s="25">
        <f t="shared" si="2"/>
        <v>1665427.04</v>
      </c>
      <c r="K13" s="25">
        <f t="shared" si="2"/>
        <v>1265241.4900000002</v>
      </c>
      <c r="L13" s="25">
        <f t="shared" si="2"/>
        <v>1258383.3399999999</v>
      </c>
      <c r="M13" s="25">
        <f t="shared" si="2"/>
        <v>1537005.29</v>
      </c>
      <c r="N13" s="25">
        <f t="shared" si="2"/>
        <v>1360877.98</v>
      </c>
      <c r="O13" s="25">
        <f t="shared" si="2"/>
        <v>15180759.389999999</v>
      </c>
    </row>
    <row r="14" spans="2:15" ht="23.1" customHeight="1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</row>
    <row r="16" spans="2:15" ht="23.1" customHeight="1" x14ac:dyDescent="0.25">
      <c r="C16" s="13">
        <f>AVERAGE(Tabela3520[[#Totals],[JAN]:[ABR]])</f>
        <v>1056742.4949999999</v>
      </c>
    </row>
    <row r="17" spans="3:11" ht="23.1" customHeight="1" x14ac:dyDescent="0.25">
      <c r="C17" s="13">
        <f>C18/12</f>
        <v>1419166.6666666667</v>
      </c>
    </row>
    <row r="18" spans="3:11" ht="23.1" customHeight="1" x14ac:dyDescent="0.25">
      <c r="C18" s="13">
        <v>17030000</v>
      </c>
    </row>
    <row r="19" spans="3:11" ht="23.1" customHeight="1" x14ac:dyDescent="0.25">
      <c r="C19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3385826771653544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2"/>
  <sheetViews>
    <sheetView showGridLines="0" topLeftCell="B1" zoomScaleNormal="100" workbookViewId="0">
      <pane xSplit="1" ySplit="9" topLeftCell="C10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44936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24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310166.66666666669</v>
      </c>
      <c r="D6" s="28">
        <f t="shared" ref="D6:N6" si="0">$O$6/12</f>
        <v>310166.66666666669</v>
      </c>
      <c r="E6" s="28">
        <f t="shared" si="0"/>
        <v>310166.66666666669</v>
      </c>
      <c r="F6" s="28">
        <f t="shared" si="0"/>
        <v>310166.66666666669</v>
      </c>
      <c r="G6" s="28">
        <f t="shared" si="0"/>
        <v>310166.66666666669</v>
      </c>
      <c r="H6" s="28">
        <f t="shared" si="0"/>
        <v>310166.66666666669</v>
      </c>
      <c r="I6" s="28">
        <f t="shared" si="0"/>
        <v>310166.66666666669</v>
      </c>
      <c r="J6" s="28">
        <f t="shared" si="0"/>
        <v>310166.66666666669</v>
      </c>
      <c r="K6" s="28">
        <f t="shared" si="0"/>
        <v>310166.66666666669</v>
      </c>
      <c r="L6" s="28">
        <f t="shared" si="0"/>
        <v>310166.66666666669</v>
      </c>
      <c r="M6" s="28">
        <f t="shared" si="0"/>
        <v>310166.66666666669</v>
      </c>
      <c r="N6" s="28">
        <f t="shared" si="0"/>
        <v>310166.66666666669</v>
      </c>
      <c r="O6" s="29">
        <v>3722000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v>365073.53</v>
      </c>
      <c r="D10" s="2">
        <v>409705.54</v>
      </c>
      <c r="E10" s="2">
        <v>483031.29</v>
      </c>
      <c r="F10" s="2">
        <v>406602.22649999987</v>
      </c>
      <c r="G10" s="2">
        <v>486970.71929999982</v>
      </c>
      <c r="H10" s="2">
        <v>531977.9985000001</v>
      </c>
      <c r="I10" s="2">
        <v>511908.24060000008</v>
      </c>
      <c r="J10" s="2">
        <v>600786.59</v>
      </c>
      <c r="K10" s="2">
        <v>543394.35330000054</v>
      </c>
      <c r="L10" s="2">
        <v>506591.33400000009</v>
      </c>
      <c r="M10" s="2">
        <v>577784.84310000006</v>
      </c>
      <c r="N10" s="2">
        <v>512053.41</v>
      </c>
      <c r="O10" s="2">
        <f>SUM(C10:N10)</f>
        <v>5935880.0753000006</v>
      </c>
    </row>
    <row r="11" spans="2:15" ht="18" customHeight="1" x14ac:dyDescent="0.25">
      <c r="B11" s="2" t="s">
        <v>3</v>
      </c>
      <c r="C11" s="2">
        <v>91306.38</v>
      </c>
      <c r="D11" s="2">
        <v>98676.44</v>
      </c>
      <c r="E11" s="2">
        <v>126981.94</v>
      </c>
      <c r="F11" s="2">
        <v>113858.59</v>
      </c>
      <c r="G11" s="2">
        <v>154439.87</v>
      </c>
      <c r="H11" s="2">
        <v>151895.91</v>
      </c>
      <c r="I11" s="2">
        <v>142329.53</v>
      </c>
      <c r="J11" s="2">
        <v>159643.79999999999</v>
      </c>
      <c r="K11" s="2">
        <v>152356.4</v>
      </c>
      <c r="L11" s="2">
        <v>144558.24</v>
      </c>
      <c r="M11" s="2">
        <v>142319.06</v>
      </c>
      <c r="N11" s="2">
        <v>156516.51999999999</v>
      </c>
      <c r="O11" s="2">
        <f>SUM(C11:N11)</f>
        <v>1634882.68</v>
      </c>
    </row>
    <row r="12" spans="2:15" ht="18" customHeight="1" x14ac:dyDescent="0.25">
      <c r="B12" s="24" t="s">
        <v>31</v>
      </c>
      <c r="C12" s="25">
        <f t="shared" ref="C12:O12" si="1">C10+C11</f>
        <v>456379.91000000003</v>
      </c>
      <c r="D12" s="25">
        <f t="shared" si="1"/>
        <v>508381.98</v>
      </c>
      <c r="E12" s="25">
        <f t="shared" si="1"/>
        <v>610013.23</v>
      </c>
      <c r="F12" s="25">
        <f t="shared" si="1"/>
        <v>520460.81649999984</v>
      </c>
      <c r="G12" s="25">
        <f>G10+G11</f>
        <v>641410.58929999988</v>
      </c>
      <c r="H12" s="25">
        <f t="shared" si="1"/>
        <v>683873.90850000014</v>
      </c>
      <c r="I12" s="25">
        <f t="shared" si="1"/>
        <v>654237.77060000005</v>
      </c>
      <c r="J12" s="25">
        <f t="shared" si="1"/>
        <v>760430.3899999999</v>
      </c>
      <c r="K12" s="25">
        <f t="shared" si="1"/>
        <v>695750.75330000056</v>
      </c>
      <c r="L12" s="25">
        <f t="shared" si="1"/>
        <v>651149.57400000002</v>
      </c>
      <c r="M12" s="25">
        <f t="shared" si="1"/>
        <v>720103.9031</v>
      </c>
      <c r="N12" s="25">
        <f t="shared" si="1"/>
        <v>668569.92999999993</v>
      </c>
      <c r="O12" s="25">
        <f t="shared" si="1"/>
        <v>7570762.7553000003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AVERAGE(Tabela3567821[[#Totals],[JAN]:[ABR]])</f>
        <v>523808.98412499996</v>
      </c>
    </row>
    <row r="16" spans="2:15" ht="23.1" customHeight="1" x14ac:dyDescent="0.25">
      <c r="C16" s="13">
        <f>C17/12</f>
        <v>718666.66666666663</v>
      </c>
    </row>
    <row r="17" spans="3:11" ht="23.1" customHeight="1" x14ac:dyDescent="0.25">
      <c r="C17" s="13">
        <v>8624000</v>
      </c>
    </row>
    <row r="18" spans="3:11" ht="23.1" customHeight="1" x14ac:dyDescent="0.25">
      <c r="C18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3385826771653544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22</vt:lpstr>
      <vt:lpstr>FERJ 22</vt:lpstr>
      <vt:lpstr>FESMAM 22</vt:lpstr>
      <vt:lpstr>FERC 22</vt:lpstr>
      <vt:lpstr>FUNSEG 22</vt:lpstr>
      <vt:lpstr>'FERC 22'!Area_de_impressao</vt:lpstr>
      <vt:lpstr>'FERJ 22'!Area_de_impressao</vt:lpstr>
      <vt:lpstr>'FESMAM 22'!Area_de_impressao</vt:lpstr>
      <vt:lpstr>'FUNSEG 22'!Area_de_impressao</vt:lpstr>
      <vt:lpstr>'TJ 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2025-05-30T12:13:31Z</cp:lastPrinted>
  <dcterms:created xsi:type="dcterms:W3CDTF">2017-09-20T11:11:33Z</dcterms:created>
  <dcterms:modified xsi:type="dcterms:W3CDTF">2025-05-30T13:57:01Z</dcterms:modified>
</cp:coreProperties>
</file>