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-105" yWindow="-105" windowWidth="23250" windowHeight="12450" tabRatio="841"/>
  </bookViews>
  <sheets>
    <sheet name="TJ 21" sheetId="26" r:id="rId1"/>
    <sheet name="FERJ 21" sheetId="28" r:id="rId2"/>
    <sheet name="FESMAM 21" sheetId="27" r:id="rId3"/>
    <sheet name="FERC 21" sheetId="29" r:id="rId4"/>
    <sheet name="FUNSEG 21" sheetId="30" r:id="rId5"/>
  </sheets>
  <definedNames>
    <definedName name="_xlnm.Print_Area" localSheetId="3">'FERC 21'!$B$4:$O$12</definedName>
    <definedName name="_xlnm.Print_Area" localSheetId="1">'FERJ 21'!$B$4:$O$16</definedName>
    <definedName name="_xlnm.Print_Area" localSheetId="2">'FESMAM 21'!$B$4:$O$12</definedName>
    <definedName name="_xlnm.Print_Area" localSheetId="4">'FUNSEG 21'!$B$4:$O$11</definedName>
    <definedName name="_xlnm.Print_Area" localSheetId="0">'TJ 21'!$B$5:$O$14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6" l="1"/>
  <c r="O15" i="28"/>
  <c r="O10" i="26"/>
  <c r="O11" i="26"/>
  <c r="O12" i="26"/>
  <c r="O13" i="26"/>
  <c r="C5" i="26" l="1"/>
  <c r="F9" i="28" l="1"/>
  <c r="F16" i="28" s="1"/>
  <c r="N5" i="30"/>
  <c r="M5" i="30"/>
  <c r="L5" i="30"/>
  <c r="K5" i="30"/>
  <c r="J5" i="30"/>
  <c r="I5" i="30"/>
  <c r="H5" i="30"/>
  <c r="G5" i="30"/>
  <c r="F5" i="30"/>
  <c r="E5" i="30"/>
  <c r="D5" i="30"/>
  <c r="C5" i="30"/>
  <c r="N5" i="29"/>
  <c r="M5" i="29"/>
  <c r="L5" i="29"/>
  <c r="K5" i="29"/>
  <c r="J5" i="29"/>
  <c r="I5" i="29"/>
  <c r="H5" i="29"/>
  <c r="G5" i="29"/>
  <c r="F5" i="29"/>
  <c r="E5" i="29"/>
  <c r="D5" i="29"/>
  <c r="C5" i="29"/>
  <c r="N5" i="27"/>
  <c r="M5" i="27"/>
  <c r="L5" i="27"/>
  <c r="K5" i="27"/>
  <c r="J5" i="27"/>
  <c r="I5" i="27"/>
  <c r="H5" i="27"/>
  <c r="G5" i="27"/>
  <c r="F5" i="27"/>
  <c r="E5" i="27"/>
  <c r="D5" i="27"/>
  <c r="C5" i="27"/>
  <c r="N5" i="28"/>
  <c r="M5" i="28"/>
  <c r="L5" i="28"/>
  <c r="K5" i="28"/>
  <c r="J5" i="28"/>
  <c r="I5" i="28"/>
  <c r="H5" i="28"/>
  <c r="G5" i="28"/>
  <c r="F5" i="28"/>
  <c r="E5" i="28"/>
  <c r="D5" i="28"/>
  <c r="C5" i="28"/>
  <c r="D5" i="26"/>
  <c r="E5" i="26"/>
  <c r="F5" i="26"/>
  <c r="G5" i="26"/>
  <c r="H5" i="26"/>
  <c r="I5" i="26"/>
  <c r="J5" i="26"/>
  <c r="K5" i="26"/>
  <c r="L5" i="26"/>
  <c r="M5" i="26"/>
  <c r="N5" i="26"/>
  <c r="C15" i="30" l="1"/>
  <c r="C16" i="29"/>
  <c r="C20" i="28"/>
  <c r="Q10" i="26" l="1"/>
  <c r="Q11" i="26"/>
  <c r="I9" i="26" l="1"/>
  <c r="G11" i="30" l="1"/>
  <c r="G9" i="28"/>
  <c r="G16" i="28" s="1"/>
  <c r="G9" i="26"/>
  <c r="G14" i="26" s="1"/>
  <c r="O10" i="30" l="1"/>
  <c r="O10" i="27" l="1"/>
  <c r="O11" i="27"/>
  <c r="L9" i="29" l="1"/>
  <c r="K9" i="27" l="1"/>
  <c r="H9" i="29" l="1"/>
  <c r="C9" i="26" l="1"/>
  <c r="E9" i="26"/>
  <c r="E14" i="26" s="1"/>
  <c r="I14" i="26"/>
  <c r="J9" i="26"/>
  <c r="J14" i="26" s="1"/>
  <c r="K9" i="26"/>
  <c r="K14" i="26" s="1"/>
  <c r="L9" i="26"/>
  <c r="L14" i="26" s="1"/>
  <c r="M9" i="26"/>
  <c r="M14" i="26" s="1"/>
  <c r="N9" i="26"/>
  <c r="N14" i="26" s="1"/>
  <c r="N11" i="30"/>
  <c r="J11" i="30"/>
  <c r="F11" i="30"/>
  <c r="K11" i="30"/>
  <c r="C11" i="30"/>
  <c r="M11" i="30"/>
  <c r="L11" i="30"/>
  <c r="I11" i="30"/>
  <c r="H11" i="30"/>
  <c r="E11" i="30"/>
  <c r="D11" i="30"/>
  <c r="O9" i="30"/>
  <c r="O11" i="29"/>
  <c r="N9" i="29"/>
  <c r="N12" i="29" s="1"/>
  <c r="J9" i="29"/>
  <c r="J12" i="29" s="1"/>
  <c r="F9" i="29"/>
  <c r="F12" i="29" s="1"/>
  <c r="O10" i="29"/>
  <c r="M9" i="29"/>
  <c r="M12" i="29" s="1"/>
  <c r="L12" i="29"/>
  <c r="K9" i="29"/>
  <c r="K12" i="29" s="1"/>
  <c r="I9" i="29"/>
  <c r="I12" i="29" s="1"/>
  <c r="H12" i="29"/>
  <c r="G9" i="29"/>
  <c r="G12" i="29" s="1"/>
  <c r="E9" i="29"/>
  <c r="E12" i="29" s="1"/>
  <c r="D9" i="29"/>
  <c r="D12" i="29" s="1"/>
  <c r="C9" i="29"/>
  <c r="C12" i="29" s="1"/>
  <c r="O14" i="28"/>
  <c r="O13" i="28"/>
  <c r="O12" i="28"/>
  <c r="L9" i="28"/>
  <c r="L16" i="28" s="1"/>
  <c r="H9" i="28"/>
  <c r="H16" i="28" s="1"/>
  <c r="D9" i="28"/>
  <c r="D16" i="28" s="1"/>
  <c r="M9" i="28"/>
  <c r="M16" i="28" s="1"/>
  <c r="I9" i="28"/>
  <c r="I16" i="28" s="1"/>
  <c r="E9" i="28"/>
  <c r="E16" i="28" s="1"/>
  <c r="O11" i="28"/>
  <c r="N9" i="28"/>
  <c r="N16" i="28" s="1"/>
  <c r="J9" i="28"/>
  <c r="J16" i="28" s="1"/>
  <c r="O10" i="28"/>
  <c r="K9" i="28"/>
  <c r="K16" i="28" s="1"/>
  <c r="C9" i="28"/>
  <c r="C16" i="28" s="1"/>
  <c r="M9" i="27"/>
  <c r="M12" i="27" s="1"/>
  <c r="I9" i="27"/>
  <c r="I12" i="27" s="1"/>
  <c r="E9" i="27"/>
  <c r="E12" i="27" s="1"/>
  <c r="N9" i="27"/>
  <c r="N12" i="27" s="1"/>
  <c r="L9" i="27"/>
  <c r="L12" i="27" s="1"/>
  <c r="L16" i="26" s="1"/>
  <c r="K12" i="27"/>
  <c r="J9" i="27"/>
  <c r="J12" i="27" s="1"/>
  <c r="H9" i="27"/>
  <c r="H12" i="27" s="1"/>
  <c r="G9" i="27"/>
  <c r="G12" i="27" s="1"/>
  <c r="F9" i="27"/>
  <c r="F12" i="27" s="1"/>
  <c r="D9" i="27"/>
  <c r="D12" i="27" s="1"/>
  <c r="C9" i="27"/>
  <c r="C12" i="27" s="1"/>
  <c r="O17" i="26"/>
  <c r="H9" i="26"/>
  <c r="H14" i="26" s="1"/>
  <c r="D9" i="26"/>
  <c r="D14" i="26" s="1"/>
  <c r="M16" i="26" l="1"/>
  <c r="D20" i="26"/>
  <c r="C23" i="28"/>
  <c r="N16" i="26"/>
  <c r="L18" i="28"/>
  <c r="L19" i="28" s="1"/>
  <c r="C14" i="30"/>
  <c r="C15" i="29"/>
  <c r="F9" i="26"/>
  <c r="F14" i="26" s="1"/>
  <c r="O11" i="30"/>
  <c r="O9" i="29"/>
  <c r="O12" i="29" s="1"/>
  <c r="O9" i="28"/>
  <c r="O16" i="28" s="1"/>
  <c r="O9" i="27"/>
  <c r="O12" i="27" s="1"/>
  <c r="C14" i="26"/>
  <c r="C20" i="26" s="1"/>
  <c r="L20" i="28" l="1"/>
  <c r="O9" i="26"/>
  <c r="O14" i="26" s="1"/>
</calcChain>
</file>

<file path=xl/sharedStrings.xml><?xml version="1.0" encoding="utf-8"?>
<sst xmlns="http://schemas.openxmlformats.org/spreadsheetml/2006/main" count="191" uniqueCount="38">
  <si>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</si>
  <si>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</si>
  <si>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</si>
  <si>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</si>
  <si>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</si>
  <si>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</si>
  <si>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</si>
  <si>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</si>
  <si>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</si>
  <si>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</si>
  <si>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</si>
  <si>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</si>
  <si>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</si>
  <si>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</si>
  <si>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</si>
  <si>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</si>
  <si>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</si>
  <si>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</si>
  <si>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</si>
  <si>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</si>
  <si>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</si>
  <si>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</si>
  <si>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</si>
  <si>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</si>
  <si>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</si>
  <si>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</si>
  <si>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</si>
  <si>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</si>
  <si>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</si>
  <si>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</si>
  <si>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</si>
  <si>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</si>
  <si>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</si>
  <si>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</si>
  <si>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</si>
  <si>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</si>
  <si>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-</t>
  </si>
  <si>
    <t>Exercício: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</si>
</sst>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</cellXfs>
  <cellStyles count="5">
    <cellStyle name="Normal" xfId="0" builtinId="0"/>
    <cellStyle name="Normal 4" xfId="3"/>
    <cellStyle name="Percentagem" xfId="2" builtinId="5"/>
    <cellStyle name="Vírgula" xfId="1" builtinId="3"/>
    <cellStyle name="Vírgula 2" xfId="4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6" name="Tabela356789101112131417" displayName="Tabela356789101112131417" ref="B8:O14" totalsRowCount="1" headerRowDxfId="154" dataDxfId="153" totalsRowDxfId="152" headerRowCellStyle="Vírgula" dataCellStyle="Vírgula" totalsRowCellStyle="Vírgula">
  <autoFilter ref="B8:O13"/>
  <tableColumns count="14">
    <tableColumn id="1" name="Receitas" totalsRowLabel="  Total " dataDxfId="151" totalsRowDxfId="150" dataCellStyle="Vírgula"/>
    <tableColumn id="2" name="JAN" totalsRowFunction="custom" dataDxfId="149" totalsRowDxfId="148" dataCellStyle="Vírgula">
      <totalsRowFormula>C9+C13</totalsRowFormula>
    </tableColumn>
    <tableColumn id="3" name="FEV" totalsRowFunction="custom" dataDxfId="147" totalsRowDxfId="146" dataCellStyle="Vírgula">
      <totalsRowFormula>D9+D13</totalsRowFormula>
    </tableColumn>
    <tableColumn id="4" name="MAR" totalsRowFunction="custom" dataDxfId="145" totalsRowDxfId="144" dataCellStyle="Vírgula">
      <totalsRowFormula>E9+E13</totalsRowFormula>
    </tableColumn>
    <tableColumn id="5" name="ABR" totalsRowFunction="custom" dataDxfId="143" totalsRowDxfId="142" dataCellStyle="Vírgula">
      <totalsRowFormula>F9+F13</totalsRowFormula>
    </tableColumn>
    <tableColumn id="6" name="MAI" totalsRowFunction="custom" dataDxfId="141" totalsRowDxfId="140" dataCellStyle="Vírgula">
      <totalsRowFormula>G9+G13</totalsRowFormula>
    </tableColumn>
    <tableColumn id="7" name="JUN" totalsRowFunction="custom" dataDxfId="139" totalsRowDxfId="138" dataCellStyle="Vírgula">
      <totalsRowFormula>H9+H13</totalsRowFormula>
    </tableColumn>
    <tableColumn id="8" name="JUL" totalsRowFunction="custom" dataDxfId="137" totalsRowDxfId="136" dataCellStyle="Vírgula">
      <totalsRowFormula>I9+I13</totalsRowFormula>
    </tableColumn>
    <tableColumn id="9" name="AGO" totalsRowFunction="custom" dataDxfId="135" totalsRowDxfId="134" dataCellStyle="Vírgula">
      <totalsRowFormula>J9+J13</totalsRowFormula>
    </tableColumn>
    <tableColumn id="14" name="SET" totalsRowFunction="custom" dataDxfId="133" totalsRowDxfId="132" dataCellStyle="Vírgula">
      <totalsRowFormula>K9+K13</totalsRowFormula>
    </tableColumn>
    <tableColumn id="10" name="OUT" totalsRowFunction="custom" dataDxfId="131" totalsRowDxfId="130" dataCellStyle="Vírgula">
      <totalsRowFormula>L9+L13</totalsRowFormula>
    </tableColumn>
    <tableColumn id="11" name="NOV" totalsRowFunction="custom" dataDxfId="129" totalsRowDxfId="128" dataCellStyle="Vírgula">
      <totalsRowFormula>M9+M13</totalsRowFormula>
    </tableColumn>
    <tableColumn id="12" name="DEZ" totalsRowFunction="custom" dataDxfId="127" totalsRowDxfId="126" dataCellStyle="Vírgula">
      <totalsRowFormula>N9+N13</totalsRowFormula>
    </tableColumn>
    <tableColumn id="13" name="TOTAL" totalsRowFunction="custom" dataDxfId="125" totalsRowDxfId="124" dataCellStyle="Vírgula">
      <calculatedColumnFormula>SUM(C9:N9)</calculatedColumnFormula>
      <totalsRowFormula>O9+O13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8" name="Tabela319" displayName="Tabela319" ref="B8:O16" totalsRowCount="1" headerRowDxfId="123" dataDxfId="122" totalsRowDxfId="121" headerRowCellStyle="Vírgula" dataCellStyle="Vírgula" totalsRowCellStyle="Vírgula">
  <autoFilter ref="B8:O15"/>
  <tableColumns count="14">
    <tableColumn id="1" name="Receitas" totalsRowLabel="  Total " dataDxfId="120" totalsRowDxfId="119" dataCellStyle="Vírgula"/>
    <tableColumn id="2" name="JAN" totalsRowFunction="custom" dataDxfId="118" totalsRowDxfId="117" dataCellStyle="Vírgula">
      <totalsRowFormula>C9+C12+C13+C14+C15</totalsRowFormula>
    </tableColumn>
    <tableColumn id="3" name="FEV" totalsRowFunction="custom" dataDxfId="116" totalsRowDxfId="115" dataCellStyle="Vírgula">
      <totalsRowFormula>D9+D12+D13+D14+D15</totalsRowFormula>
    </tableColumn>
    <tableColumn id="4" name="MAR" totalsRowFunction="custom" dataDxfId="114" totalsRowDxfId="113" dataCellStyle="Vírgula">
      <totalsRowFormula>E9+E12+E13+E14+E15</totalsRowFormula>
    </tableColumn>
    <tableColumn id="5" name="ABR" totalsRowFunction="custom" dataDxfId="112" totalsRowDxfId="111" dataCellStyle="Vírgula">
      <totalsRowFormula>F9+F12+F13+F14+F15</totalsRowFormula>
    </tableColumn>
    <tableColumn id="6" name="MAI" totalsRowFunction="custom" dataDxfId="110" totalsRowDxfId="109" dataCellStyle="Vírgula">
      <totalsRowFormula>G9+G12+G13+G14+G15</totalsRowFormula>
    </tableColumn>
    <tableColumn id="7" name="JUN" totalsRowFunction="custom" dataDxfId="108" totalsRowDxfId="107" dataCellStyle="Vírgula">
      <totalsRowFormula>H9+H12+H13+H14+H15</totalsRowFormula>
    </tableColumn>
    <tableColumn id="8" name="JUL" totalsRowFunction="custom" dataDxfId="106" totalsRowDxfId="105" dataCellStyle="Vírgula">
      <totalsRowFormula>I9+I12+I13+I14+I15</totalsRowFormula>
    </tableColumn>
    <tableColumn id="9" name="AGO" totalsRowFunction="custom" dataDxfId="104" totalsRowDxfId="103" dataCellStyle="Vírgula">
      <totalsRowFormula>J9+J12+J13+J14+J15</totalsRowFormula>
    </tableColumn>
    <tableColumn id="14" name="SET" totalsRowFunction="custom" dataDxfId="102" totalsRowDxfId="101" dataCellStyle="Vírgula">
      <totalsRowFormula>K9+K12+K13+K14+K15</totalsRowFormula>
    </tableColumn>
    <tableColumn id="10" name="OUT" totalsRowFunction="custom" dataDxfId="100" totalsRowDxfId="99" dataCellStyle="Vírgula">
      <totalsRowFormula>L9+L12+L13+L14+L15</totalsRowFormula>
    </tableColumn>
    <tableColumn id="11" name="NOV" totalsRowFunction="custom" dataDxfId="98" totalsRowDxfId="97" dataCellStyle="Vírgula">
      <totalsRowFormula>M9+M12+M13+M14+M15</totalsRowFormula>
    </tableColumn>
    <tableColumn id="12" name="DEZ" totalsRowFunction="custom" dataDxfId="96" totalsRowDxfId="95" dataCellStyle="Vírgula">
      <totalsRowFormula>N9+N12+N13+N14+N15</totalsRowFormula>
    </tableColumn>
    <tableColumn id="13" name="TOTAL" totalsRowFunction="custom" dataDxfId="94" totalsRowDxfId="93" dataCellStyle="Vírgula">
      <calculatedColumnFormula>SUM(C9:N9)</calculatedColumnFormula>
      <totalsRowFormula>O9+O12+O13+O14+O15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7" name="Tabela356789101118" displayName="Tabela356789101118" ref="B8:O12" totalsRowCount="1" headerRowDxfId="92" dataDxfId="91" totalsRowDxfId="90" headerRowCellStyle="Vírgula" dataCellStyle="Vírgula" totalsRowCellStyle="Vírgula">
  <autoFilter ref="B8:O11"/>
  <tableColumns count="14">
    <tableColumn id="1" name="Receitas" totalsRowLabel="  Total " dataDxfId="89" totalsRowDxfId="88" dataCellStyle="Vírgula"/>
    <tableColumn id="2" name="JAN" totalsRowFunction="custom" dataDxfId="87" totalsRowDxfId="86" dataCellStyle="Vírgula">
      <totalsRowFormula>C9+C11</totalsRowFormula>
    </tableColumn>
    <tableColumn id="3" name="FEV" totalsRowFunction="custom" dataDxfId="85" totalsRowDxfId="84" dataCellStyle="Vírgula">
      <totalsRowFormula>D9+D11</totalsRowFormula>
    </tableColumn>
    <tableColumn id="4" name="MAR" totalsRowFunction="custom" dataDxfId="83" totalsRowDxfId="82" dataCellStyle="Vírgula">
      <totalsRowFormula>E9+E11</totalsRowFormula>
    </tableColumn>
    <tableColumn id="5" name="ABR" totalsRowFunction="custom" dataDxfId="81" totalsRowDxfId="80" dataCellStyle="Vírgula">
      <totalsRowFormula>F9+F11</totalsRowFormula>
    </tableColumn>
    <tableColumn id="6" name="MAI" totalsRowFunction="custom" dataDxfId="79" totalsRowDxfId="78" dataCellStyle="Vírgula">
      <totalsRowFormula>G9+G11</totalsRowFormula>
    </tableColumn>
    <tableColumn id="7" name="JUN" totalsRowFunction="custom" dataDxfId="77" totalsRowDxfId="76" dataCellStyle="Vírgula">
      <totalsRowFormula>H9+H11</totalsRowFormula>
    </tableColumn>
    <tableColumn id="8" name="JUL" totalsRowFunction="custom" dataDxfId="75" totalsRowDxfId="74" dataCellStyle="Vírgula">
      <totalsRowFormula>I9+I11</totalsRowFormula>
    </tableColumn>
    <tableColumn id="9" name="AGO" totalsRowFunction="custom" dataDxfId="73" totalsRowDxfId="72" dataCellStyle="Vírgula">
      <totalsRowFormula>J9+J11</totalsRowFormula>
    </tableColumn>
    <tableColumn id="14" name="SET" totalsRowFunction="custom" dataDxfId="71" totalsRowDxfId="70" dataCellStyle="Vírgula">
      <totalsRowFormula>K9+K11</totalsRowFormula>
    </tableColumn>
    <tableColumn id="10" name="OUT" totalsRowFunction="custom" dataDxfId="69" totalsRowDxfId="68" dataCellStyle="Vírgula">
      <totalsRowFormula>L9+L11</totalsRowFormula>
    </tableColumn>
    <tableColumn id="11" name="NOV" totalsRowFunction="custom" dataDxfId="67" totalsRowDxfId="66" dataCellStyle="Vírgula">
      <totalsRowFormula>M9+M11</totalsRowFormula>
    </tableColumn>
    <tableColumn id="12" name="DEZ" totalsRowFunction="custom" dataDxfId="65" totalsRowDxfId="64" dataCellStyle="Vírgula">
      <totalsRowFormula>N9+N11</totalsRowFormula>
    </tableColumn>
    <tableColumn id="13" name="TOTAL" totalsRowFunction="custom" dataDxfId="63" totalsRowDxfId="62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9" name="Tabela3520" displayName="Tabela3520" ref="B8:O12" totalsRowCount="1" headerRowDxfId="61" dataDxfId="60" totalsRowDxfId="59" headerRowCellStyle="Vírgula" dataCellStyle="Vírgula" totalsRowCellStyle="Vírgula">
  <autoFilter ref="B8:O11"/>
  <tableColumns count="14">
    <tableColumn id="1" name="Receitas" totalsRowLabel="  Total " dataDxfId="58" totalsRowDxfId="57" dataCellStyle="Vírgula"/>
    <tableColumn id="2" name="JAN" totalsRowFunction="custom" dataDxfId="56" totalsRowDxfId="55" dataCellStyle="Vírgula">
      <totalsRowFormula>C9+C11</totalsRowFormula>
    </tableColumn>
    <tableColumn id="3" name="FEV" totalsRowFunction="custom" dataDxfId="54" totalsRowDxfId="53" dataCellStyle="Vírgula">
      <totalsRowFormula>D9+D11</totalsRowFormula>
    </tableColumn>
    <tableColumn id="4" name="MAR" totalsRowFunction="custom" dataDxfId="52" totalsRowDxfId="51" dataCellStyle="Vírgula">
      <totalsRowFormula>E9+E11</totalsRowFormula>
    </tableColumn>
    <tableColumn id="5" name="ABR" totalsRowFunction="custom" dataDxfId="50" totalsRowDxfId="49" dataCellStyle="Vírgula">
      <totalsRowFormula>F9+F11</totalsRowFormula>
    </tableColumn>
    <tableColumn id="6" name="MAI" totalsRowFunction="custom" dataDxfId="48" totalsRowDxfId="47" dataCellStyle="Vírgula">
      <totalsRowFormula>G9+G11</totalsRowFormula>
    </tableColumn>
    <tableColumn id="7" name="JUN" totalsRowFunction="custom" dataDxfId="46" totalsRowDxfId="45" dataCellStyle="Vírgula">
      <totalsRowFormula>H9+H11</totalsRowFormula>
    </tableColumn>
    <tableColumn id="8" name="JUL" totalsRowFunction="custom" dataDxfId="44" totalsRowDxfId="43" dataCellStyle="Vírgula">
      <totalsRowFormula>I9+I11</totalsRowFormula>
    </tableColumn>
    <tableColumn id="9" name="AGO" totalsRowFunction="custom" dataDxfId="42" totalsRowDxfId="41" dataCellStyle="Vírgula">
      <totalsRowFormula>J9+J11</totalsRowFormula>
    </tableColumn>
    <tableColumn id="14" name="SET" totalsRowFunction="custom" dataDxfId="40" totalsRowDxfId="39" dataCellStyle="Vírgula">
      <totalsRowFormula>K9+K11</totalsRowFormula>
    </tableColumn>
    <tableColumn id="10" name="OUT" totalsRowFunction="custom" dataDxfId="38" totalsRowDxfId="37" dataCellStyle="Vírgula">
      <totalsRowFormula>L9+L11</totalsRowFormula>
    </tableColumn>
    <tableColumn id="11" name="NOV" totalsRowFunction="custom" dataDxfId="36" totalsRowDxfId="35" dataCellStyle="Vírgula">
      <totalsRowFormula>M9+M11</totalsRowFormula>
    </tableColumn>
    <tableColumn id="12" name="DEZ" totalsRowFunction="custom" dataDxfId="34" totalsRowDxfId="33" dataCellStyle="Vírgula">
      <totalsRowFormula>N9+N11</totalsRowFormula>
    </tableColumn>
    <tableColumn id="13" name="TOTAL" totalsRowFunction="custom" dataDxfId="32" totalsRowDxfId="31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20" name="Tabela3567821" displayName="Tabela3567821" ref="B8:O11" totalsRowCount="1" headerRowDxfId="30" dataDxfId="29" totalsRowDxfId="28" headerRowCellStyle="Vírgula" dataCellStyle="Vírgula" totalsRowCellStyle="Vírgula">
  <autoFilter ref="B8:O10"/>
  <tableColumns count="14">
    <tableColumn id="1" name="Receitas" totalsRowLabel="  Total " dataDxfId="27" totalsRowDxfId="26" dataCellStyle="Vírgula"/>
    <tableColumn id="2" name="JAN" totalsRowFunction="custom" dataDxfId="25" totalsRowDxfId="24" dataCellStyle="Vírgula">
      <totalsRowFormula>C9+C10</totalsRowFormula>
    </tableColumn>
    <tableColumn id="3" name="FEV" totalsRowFunction="custom" dataDxfId="23" totalsRowDxfId="22" dataCellStyle="Vírgula">
      <totalsRowFormula>D9+D10</totalsRowFormula>
    </tableColumn>
    <tableColumn id="4" name="MAR" totalsRowFunction="custom" dataDxfId="21" totalsRowDxfId="20" dataCellStyle="Vírgula">
      <totalsRowFormula>E9+E10</totalsRowFormula>
    </tableColumn>
    <tableColumn id="5" name="ABR" totalsRowFunction="custom" dataDxfId="19" totalsRowDxfId="18" dataCellStyle="Vírgula">
      <totalsRowFormula>F9+F10</totalsRowFormula>
    </tableColumn>
    <tableColumn id="6" name="MAI" totalsRowFunction="custom" dataDxfId="17" totalsRowDxfId="16" dataCellStyle="Vírgula">
      <totalsRowFormula>G9+G10</totalsRowFormula>
    </tableColumn>
    <tableColumn id="7" name="JUN" totalsRowFunction="custom" dataDxfId="15" totalsRowDxfId="14" dataCellStyle="Vírgula">
      <totalsRowFormula>H9+H10</totalsRowFormula>
    </tableColumn>
    <tableColumn id="8" name="JUL" totalsRowFunction="custom" dataDxfId="13" totalsRowDxfId="12" dataCellStyle="Vírgula">
      <totalsRowFormula>I9+I10</totalsRowFormula>
    </tableColumn>
    <tableColumn id="9" name="AGO" totalsRowFunction="custom" dataDxfId="11" totalsRowDxfId="10" dataCellStyle="Vírgula">
      <totalsRowFormula>J9+J10</totalsRowFormula>
    </tableColumn>
    <tableColumn id="14" name="SET" totalsRowFunction="custom" dataDxfId="9" totalsRowDxfId="8" dataCellStyle="Vírgula">
      <totalsRowFormula>K9+K10</totalsRowFormula>
    </tableColumn>
    <tableColumn id="10" name="OUT" totalsRowFunction="custom" dataDxfId="7" totalsRowDxfId="6" dataCellStyle="Vírgula">
      <totalsRowFormula>L9+L10</totalsRowFormula>
    </tableColumn>
    <tableColumn id="11" name="NOV" totalsRowFunction="custom" dataDxfId="5" totalsRowDxfId="4" dataCellStyle="Vírgula">
      <totalsRowFormula>M9+M10</totalsRowFormula>
    </tableColumn>
    <tableColumn id="12" name="DEZ" totalsRowFunction="custom" dataDxfId="3" totalsRowDxfId="2" dataCellStyle="Vírgula">
      <totalsRowFormula>N9+N10</totalsRowFormula>
    </tableColumn>
    <tableColumn id="13" name="TOTAL" totalsRowFunction="custom" dataDxfId="1" totalsRowDxfId="0" dataCellStyle="Vírgula">
      <calculatedColumnFormula>SUM(C9:N9)</calculatedColumnFormula>
      <totalsRowFormula>O9+O10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tabSelected="1" zoomScale="93" zoomScaleNormal="93" workbookViewId="0">
      <pane xSplit="2" ySplit="8" topLeftCell="C9" activePane="bottomRight" state="frozen"/>
      <selection activeCell="C21" sqref="C21"/>
      <selection pane="topRight" activeCell="C21" sqref="C21"/>
      <selection pane="bottomLeft" activeCell="C21" sqref="C21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37</v>
      </c>
    </row>
    <row r="2" spans="2:17" ht="23.1" customHeight="1" x14ac:dyDescent="0.25">
      <c r="B2" s="7" t="s">
        <v>27</v>
      </c>
    </row>
    <row r="3" spans="2:17" ht="23.1" customHeight="1" x14ac:dyDescent="0.25">
      <c r="B3" s="7" t="s">
        <v>34</v>
      </c>
    </row>
    <row r="4" spans="2:17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7" ht="23.1" customHeight="1" x14ac:dyDescent="0.25">
      <c r="B5" s="27" t="s">
        <v>35</v>
      </c>
      <c r="C5" s="28">
        <f>$O$5/12</f>
        <v>103719000</v>
      </c>
      <c r="D5" s="28">
        <f t="shared" ref="D5:N5" si="0">$O$5/12</f>
        <v>103719000</v>
      </c>
      <c r="E5" s="28">
        <f t="shared" si="0"/>
        <v>103719000</v>
      </c>
      <c r="F5" s="28">
        <f t="shared" si="0"/>
        <v>103719000</v>
      </c>
      <c r="G5" s="28">
        <f t="shared" si="0"/>
        <v>103719000</v>
      </c>
      <c r="H5" s="28">
        <f t="shared" si="0"/>
        <v>103719000</v>
      </c>
      <c r="I5" s="28">
        <f t="shared" si="0"/>
        <v>103719000</v>
      </c>
      <c r="J5" s="28">
        <f t="shared" si="0"/>
        <v>103719000</v>
      </c>
      <c r="K5" s="28">
        <f t="shared" si="0"/>
        <v>103719000</v>
      </c>
      <c r="L5" s="28">
        <f t="shared" si="0"/>
        <v>103719000</v>
      </c>
      <c r="M5" s="28">
        <f t="shared" si="0"/>
        <v>103719000</v>
      </c>
      <c r="N5" s="28">
        <f t="shared" si="0"/>
        <v>103719000</v>
      </c>
      <c r="O5" s="29">
        <f>1220661000+23967000</f>
        <v>1244628000</v>
      </c>
    </row>
    <row r="6" spans="2:17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7" ht="23.1" customHeight="1" x14ac:dyDescent="0.25">
      <c r="B7" s="7" t="s">
        <v>33</v>
      </c>
    </row>
    <row r="8" spans="2:17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7" ht="18" customHeight="1" x14ac:dyDescent="0.25">
      <c r="B9" s="2" t="s">
        <v>25</v>
      </c>
      <c r="C9" s="2">
        <f t="shared" ref="C9:N9" si="1">SUM(C10:C12)</f>
        <v>112483500</v>
      </c>
      <c r="D9" s="2">
        <f t="shared" si="1"/>
        <v>115178486.48</v>
      </c>
      <c r="E9" s="2">
        <f t="shared" si="1"/>
        <v>112483500</v>
      </c>
      <c r="F9" s="2">
        <f t="shared" si="1"/>
        <v>112483500</v>
      </c>
      <c r="G9" s="2">
        <f>SUM(G10:G12)</f>
        <v>112483500</v>
      </c>
      <c r="H9" s="2">
        <f t="shared" si="1"/>
        <v>112483500</v>
      </c>
      <c r="I9" s="2">
        <f>SUM(I10:I12)</f>
        <v>112492429.34999999</v>
      </c>
      <c r="J9" s="2">
        <f t="shared" si="1"/>
        <v>112483500</v>
      </c>
      <c r="K9" s="2">
        <f t="shared" si="1"/>
        <v>112483500</v>
      </c>
      <c r="L9" s="2">
        <f t="shared" si="1"/>
        <v>113233409.97</v>
      </c>
      <c r="M9" s="2">
        <f t="shared" si="1"/>
        <v>113233027.06999999</v>
      </c>
      <c r="N9" s="2">
        <f t="shared" si="1"/>
        <v>91920733.030000001</v>
      </c>
      <c r="O9" s="2">
        <f>SUM(C9:N9)</f>
        <v>1333442585.8999999</v>
      </c>
    </row>
    <row r="10" spans="2:17" s="8" customFormat="1" ht="18" customHeight="1" x14ac:dyDescent="0.25">
      <c r="B10" s="6" t="s">
        <v>31</v>
      </c>
      <c r="C10" s="8">
        <v>16350583.33</v>
      </c>
      <c r="D10" s="8">
        <v>16350583.33</v>
      </c>
      <c r="E10" s="8">
        <v>16350583.33</v>
      </c>
      <c r="F10" s="8">
        <v>16350583.33</v>
      </c>
      <c r="G10" s="8">
        <v>16350583.33</v>
      </c>
      <c r="H10" s="8">
        <v>16350583.33</v>
      </c>
      <c r="I10" s="8">
        <v>16350583.33</v>
      </c>
      <c r="J10" s="8">
        <v>16350583.33</v>
      </c>
      <c r="K10" s="8">
        <v>16350583.33</v>
      </c>
      <c r="L10" s="8">
        <v>16350583.33</v>
      </c>
      <c r="M10" s="8">
        <v>16350583.33</v>
      </c>
      <c r="N10" s="8">
        <v>16350583.33</v>
      </c>
      <c r="O10" s="8">
        <f>SUM(C10:N10)</f>
        <v>196206999.96000004</v>
      </c>
      <c r="Q10" s="20">
        <f>8099473.02+6721693.66</f>
        <v>14821166.68</v>
      </c>
    </row>
    <row r="11" spans="2:17" s="8" customFormat="1" ht="18" customHeight="1" x14ac:dyDescent="0.25">
      <c r="B11" s="6" t="s">
        <v>28</v>
      </c>
      <c r="C11" s="8">
        <v>81132916.670000002</v>
      </c>
      <c r="D11" s="8">
        <v>83827903.150000006</v>
      </c>
      <c r="E11" s="8">
        <v>81132916.670000002</v>
      </c>
      <c r="F11" s="8">
        <v>81132916.670000002</v>
      </c>
      <c r="G11" s="8">
        <v>81132916.670000002</v>
      </c>
      <c r="H11" s="8">
        <v>81132916.670000002</v>
      </c>
      <c r="I11" s="8">
        <v>81141846.019999996</v>
      </c>
      <c r="J11" s="8">
        <v>81132916.670000002</v>
      </c>
      <c r="K11" s="8">
        <v>81132916.670000002</v>
      </c>
      <c r="L11" s="8">
        <v>81882826.640000001</v>
      </c>
      <c r="M11" s="8">
        <v>81882443.739999995</v>
      </c>
      <c r="N11" s="8">
        <v>75570149.700000003</v>
      </c>
      <c r="O11" s="8">
        <f>SUM(C11:N11)</f>
        <v>972235585.94000006</v>
      </c>
      <c r="Q11" s="20">
        <f>45000000+53774333.03</f>
        <v>98774333.030000001</v>
      </c>
    </row>
    <row r="12" spans="2:17" s="8" customFormat="1" ht="16.5" x14ac:dyDescent="0.25">
      <c r="B12" s="6" t="s">
        <v>29</v>
      </c>
      <c r="C12" s="8">
        <v>15000000</v>
      </c>
      <c r="D12" s="8">
        <v>15000000</v>
      </c>
      <c r="E12" s="8">
        <v>15000000</v>
      </c>
      <c r="F12" s="17">
        <v>15000000</v>
      </c>
      <c r="G12" s="8">
        <v>15000000</v>
      </c>
      <c r="H12" s="8">
        <v>15000000</v>
      </c>
      <c r="I12" s="8">
        <v>15000000</v>
      </c>
      <c r="J12" s="8">
        <v>15000000</v>
      </c>
      <c r="K12" s="8">
        <v>15000000</v>
      </c>
      <c r="L12" s="8">
        <v>15000000</v>
      </c>
      <c r="M12" s="8">
        <v>15000000</v>
      </c>
      <c r="N12" s="8" t="s">
        <v>36</v>
      </c>
      <c r="O12" s="2">
        <f>SUM(C12:N12)</f>
        <v>165000000</v>
      </c>
    </row>
    <row r="13" spans="2:17" ht="18" customHeight="1" x14ac:dyDescent="0.25">
      <c r="B13" s="2" t="s">
        <v>3</v>
      </c>
      <c r="C13" s="2">
        <v>186111.53</v>
      </c>
      <c r="D13" s="2">
        <v>192910.84</v>
      </c>
      <c r="E13" s="2">
        <v>352864.8</v>
      </c>
      <c r="F13" s="2">
        <v>400195.53</v>
      </c>
      <c r="G13" s="2">
        <v>576343.41</v>
      </c>
      <c r="H13" s="2">
        <v>756725.44</v>
      </c>
      <c r="I13" s="2">
        <v>900134.22</v>
      </c>
      <c r="J13" s="2">
        <v>1010165.57</v>
      </c>
      <c r="K13" s="2">
        <v>1175876.96</v>
      </c>
      <c r="L13" s="2">
        <v>1417615.18</v>
      </c>
      <c r="M13" s="2">
        <v>1735975.45</v>
      </c>
      <c r="N13" s="2">
        <v>2196463.9900000002</v>
      </c>
      <c r="O13" s="2">
        <f>SUM(C13:N13)</f>
        <v>10901382.92</v>
      </c>
    </row>
    <row r="14" spans="2:17" ht="23.1" customHeight="1" x14ac:dyDescent="0.25">
      <c r="B14" s="24" t="s">
        <v>30</v>
      </c>
      <c r="C14" s="25">
        <f t="shared" ref="C14:O14" si="2">C9+C13</f>
        <v>112669611.53</v>
      </c>
      <c r="D14" s="25">
        <f t="shared" si="2"/>
        <v>115371397.32000001</v>
      </c>
      <c r="E14" s="25">
        <f t="shared" si="2"/>
        <v>112836364.8</v>
      </c>
      <c r="F14" s="25">
        <f t="shared" si="2"/>
        <v>112883695.53</v>
      </c>
      <c r="G14" s="25">
        <f>G9+G13</f>
        <v>113059843.41</v>
      </c>
      <c r="H14" s="25">
        <f t="shared" si="2"/>
        <v>113240225.44</v>
      </c>
      <c r="I14" s="25">
        <f t="shared" si="2"/>
        <v>113392563.56999999</v>
      </c>
      <c r="J14" s="25">
        <f t="shared" si="2"/>
        <v>113493665.56999999</v>
      </c>
      <c r="K14" s="25">
        <f t="shared" si="2"/>
        <v>113659376.95999999</v>
      </c>
      <c r="L14" s="25">
        <f t="shared" si="2"/>
        <v>114651025.15000001</v>
      </c>
      <c r="M14" s="25">
        <f t="shared" si="2"/>
        <v>114969002.52</v>
      </c>
      <c r="N14" s="25">
        <f t="shared" si="2"/>
        <v>94117197.019999996</v>
      </c>
      <c r="O14" s="25">
        <f t="shared" si="2"/>
        <v>1344343968.8199999</v>
      </c>
    </row>
    <row r="16" spans="2:17" ht="23.1" customHeight="1" x14ac:dyDescent="0.25">
      <c r="B16" s="12"/>
      <c r="C16" s="13"/>
      <c r="D16" s="13"/>
      <c r="E16" s="13"/>
      <c r="F16" s="13"/>
      <c r="G16" s="13"/>
      <c r="H16" s="14"/>
      <c r="I16" s="14"/>
      <c r="J16" s="13"/>
      <c r="K16" s="13"/>
      <c r="L16" s="13">
        <f>Tabela356789101112131417[[#Totals],[OUT]]+Tabela356789101118[[#Totals],[OUT]]+Tabela319[[#Totals],[OUT]]+Tabela3520[[#Totals],[OUT]]+Tabela3567821[[#Totals],[OUT]]</f>
        <v>132447819.59000002</v>
      </c>
      <c r="M16" s="13">
        <f>Tabela356789101112131417[[#Totals],[NOV]]+Tabela356789101118[[#Totals],[NOV]]+Tabela319[[#Totals],[NOV]]+Tabela3520[[#Totals],[NOV]]+Tabela3567821[[#Totals],[NOV]]</f>
        <v>134361154.01000002</v>
      </c>
      <c r="N16" s="13">
        <f>Tabela356789101112131417[[#Totals],[DEZ]]+Tabela356789101118[[#Totals],[DEZ]]+Tabela319[[#Totals],[DEZ]]+Tabela3520[[#Totals],[DEZ]]+Tabela3567821[[#Totals],[DEZ]]</f>
        <v>114977775.24999999</v>
      </c>
      <c r="O16" s="13">
        <v>185090000</v>
      </c>
    </row>
    <row r="17" spans="3:15" ht="23.1" customHeight="1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O16-O12</f>
        <v>20090000</v>
      </c>
    </row>
    <row r="18" spans="3:15" ht="23.1" customHeight="1" x14ac:dyDescent="0.25">
      <c r="D18" s="13"/>
      <c r="E18" s="15"/>
      <c r="F18" s="13"/>
      <c r="G18" s="13"/>
      <c r="H18" s="13"/>
      <c r="I18" s="14"/>
      <c r="J18" s="13"/>
      <c r="K18" s="13"/>
      <c r="L18" s="13"/>
      <c r="M18" s="15"/>
      <c r="N18" s="13"/>
      <c r="O18" s="13"/>
    </row>
    <row r="19" spans="3:15" ht="23.1" customHeight="1" x14ac:dyDescent="0.25">
      <c r="D19" s="13"/>
      <c r="E19" s="13"/>
      <c r="F19" s="13"/>
      <c r="G19" s="13"/>
      <c r="H19" s="13"/>
      <c r="I19" s="13"/>
      <c r="J19" s="13">
        <v>39446796</v>
      </c>
      <c r="K19" s="13"/>
      <c r="L19" s="13"/>
      <c r="M19" s="13"/>
      <c r="N19" s="13"/>
      <c r="O19" s="13"/>
    </row>
    <row r="20" spans="3:15" ht="23.1" customHeight="1" x14ac:dyDescent="0.25">
      <c r="C20" s="13">
        <f>Tabela356789101112131417[[#Totals],[JAN]]+Tabela319[[#Totals],[JAN]]+Tabela356789101118[[#Totals],[JAN]]+Tabela3520[[#Totals],[JAN]]+Tabela3567821[[#Totals],[JAN]]</f>
        <v>122252476.12</v>
      </c>
      <c r="D20" s="13">
        <f>Tabela356789101112131417[[#Totals],[FEV]]+Tabela319[[#Totals],[FEV]]+Tabela356789101118[[#Totals],[FEV]]+Tabela3520[[#Totals],[FEV]]+Tabela3567821[[#Totals],[FEV]]</f>
        <v>128413332.49000001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184679047.99000001</v>
      </c>
    </row>
    <row r="21" spans="3:15" ht="23.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3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3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3"/>
      <c r="N23" s="13"/>
      <c r="O23" s="13"/>
    </row>
    <row r="24" spans="3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3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3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9 O11 O10 O13 O12" calculatedColumn="1"/>
    <ignoredError sqref="H9 C9 D9:F9 J9:N9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showGridLines="0" topLeftCell="B1" zoomScaleNormal="100" workbookViewId="0">
      <pane xSplit="1" ySplit="8" topLeftCell="C9" activePane="bottomRight" state="frozen"/>
      <selection activeCell="C21" sqref="C21"/>
      <selection pane="topRight" activeCell="C21" sqref="C21"/>
      <selection pane="bottomLeft" activeCell="C21" sqref="C21"/>
      <selection pane="bottomRight" activeCell="D21" sqref="D21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18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11131558.666666666</v>
      </c>
      <c r="D5" s="28">
        <f t="shared" ref="D5:N5" si="0">$O$5/12</f>
        <v>11131558.666666666</v>
      </c>
      <c r="E5" s="28">
        <f t="shared" si="0"/>
        <v>11131558.666666666</v>
      </c>
      <c r="F5" s="28">
        <f t="shared" si="0"/>
        <v>11131558.666666666</v>
      </c>
      <c r="G5" s="28">
        <f t="shared" si="0"/>
        <v>11131558.666666666</v>
      </c>
      <c r="H5" s="28">
        <f t="shared" si="0"/>
        <v>11131558.666666666</v>
      </c>
      <c r="I5" s="28">
        <f t="shared" si="0"/>
        <v>11131558.666666666</v>
      </c>
      <c r="J5" s="28">
        <f t="shared" si="0"/>
        <v>11131558.666666666</v>
      </c>
      <c r="K5" s="28">
        <f t="shared" si="0"/>
        <v>11131558.666666666</v>
      </c>
      <c r="L5" s="28">
        <f t="shared" si="0"/>
        <v>11131558.666666666</v>
      </c>
      <c r="M5" s="28">
        <f t="shared" si="0"/>
        <v>11131558.666666666</v>
      </c>
      <c r="N5" s="28">
        <f t="shared" si="0"/>
        <v>11131558.666666666</v>
      </c>
      <c r="O5" s="29">
        <v>133578704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SUM(C10:C11)</f>
        <v>7981909.4699999997</v>
      </c>
      <c r="D9" s="2">
        <f t="shared" si="1"/>
        <v>11290396.050000001</v>
      </c>
      <c r="E9" s="2">
        <f t="shared" si="1"/>
        <v>11949018.24</v>
      </c>
      <c r="F9" s="2">
        <f t="shared" si="1"/>
        <v>11512060.629999999</v>
      </c>
      <c r="G9" s="2">
        <f t="shared" si="1"/>
        <v>12918096.109999999</v>
      </c>
      <c r="H9" s="2">
        <f t="shared" si="1"/>
        <v>14186967.220000001</v>
      </c>
      <c r="I9" s="2">
        <f t="shared" si="1"/>
        <v>14642369.23</v>
      </c>
      <c r="J9" s="2">
        <f t="shared" si="1"/>
        <v>13796606.359999999</v>
      </c>
      <c r="K9" s="2">
        <f t="shared" si="1"/>
        <v>15279835.789999999</v>
      </c>
      <c r="L9" s="2">
        <f t="shared" si="1"/>
        <v>14511990.75</v>
      </c>
      <c r="M9" s="2">
        <f t="shared" si="1"/>
        <v>15749759.77</v>
      </c>
      <c r="N9" s="2">
        <f t="shared" si="1"/>
        <v>16295783.609999999</v>
      </c>
      <c r="O9" s="2">
        <f t="shared" ref="O9:O15" si="2">SUM(C9:N9)</f>
        <v>160114793.23000002</v>
      </c>
    </row>
    <row r="10" spans="2:15" s="8" customFormat="1" ht="18" customHeight="1" x14ac:dyDescent="0.25">
      <c r="B10" s="6" t="s">
        <v>16</v>
      </c>
      <c r="C10" s="17">
        <v>4332500.5599999996</v>
      </c>
      <c r="D10" s="8">
        <v>6712927.0700000003</v>
      </c>
      <c r="E10" s="10">
        <v>8252716.1500000004</v>
      </c>
      <c r="F10" s="8">
        <v>7173372.6799999997</v>
      </c>
      <c r="G10" s="8">
        <v>7801877.3799999999</v>
      </c>
      <c r="H10" s="8">
        <v>8652897.8200000003</v>
      </c>
      <c r="I10" s="8">
        <v>8037258.1699999999</v>
      </c>
      <c r="J10" s="8">
        <v>7411665.3200000003</v>
      </c>
      <c r="K10" s="8">
        <v>9137947.4900000002</v>
      </c>
      <c r="L10" s="8">
        <v>7904090.2999999998</v>
      </c>
      <c r="M10" s="8">
        <v>9442908.7200000007</v>
      </c>
      <c r="N10" s="8">
        <v>9142785.1600000001</v>
      </c>
      <c r="O10" s="8">
        <f t="shared" si="2"/>
        <v>94002946.819999993</v>
      </c>
    </row>
    <row r="11" spans="2:15" s="8" customFormat="1" ht="18" customHeight="1" x14ac:dyDescent="0.25">
      <c r="B11" s="6" t="s">
        <v>17</v>
      </c>
      <c r="C11" s="8">
        <v>3649408.91</v>
      </c>
      <c r="D11" s="8">
        <v>4577468.9800000004</v>
      </c>
      <c r="E11" s="10">
        <v>3696302.09</v>
      </c>
      <c r="F11" s="8">
        <v>4338687.95</v>
      </c>
      <c r="G11" s="8">
        <v>5116218.7300000004</v>
      </c>
      <c r="H11" s="8">
        <v>5534069.4000000004</v>
      </c>
      <c r="I11" s="8">
        <v>6605111.0599999996</v>
      </c>
      <c r="J11" s="8">
        <v>6384941.04</v>
      </c>
      <c r="K11" s="8">
        <v>6141888.2999999998</v>
      </c>
      <c r="L11" s="8">
        <v>6607900.4500000002</v>
      </c>
      <c r="M11" s="8">
        <v>6306851.0499999998</v>
      </c>
      <c r="N11" s="8">
        <v>7152998.4500000002</v>
      </c>
      <c r="O11" s="8">
        <f t="shared" si="2"/>
        <v>66111846.410000004</v>
      </c>
    </row>
    <row r="12" spans="2:15" ht="18" customHeight="1" x14ac:dyDescent="0.25">
      <c r="B12" s="2" t="s">
        <v>3</v>
      </c>
      <c r="C12" s="2">
        <v>121908.61</v>
      </c>
      <c r="D12" s="2">
        <v>114175.8</v>
      </c>
      <c r="E12" s="2">
        <v>167893.66</v>
      </c>
      <c r="F12" s="2">
        <v>193609.24</v>
      </c>
      <c r="G12" s="2">
        <v>268762.43</v>
      </c>
      <c r="H12" s="2">
        <v>324888.14</v>
      </c>
      <c r="I12" s="2">
        <v>383106.16</v>
      </c>
      <c r="J12" s="2">
        <v>487736.24</v>
      </c>
      <c r="K12" s="2">
        <v>537441.59</v>
      </c>
      <c r="L12" s="2">
        <v>624219.88</v>
      </c>
      <c r="M12" s="2">
        <v>806389.72</v>
      </c>
      <c r="N12" s="2">
        <v>1058453.1299999999</v>
      </c>
      <c r="O12" s="2">
        <f t="shared" si="2"/>
        <v>5088584.5999999996</v>
      </c>
    </row>
    <row r="13" spans="2:15" ht="18" customHeight="1" x14ac:dyDescent="0.25">
      <c r="B13" s="2" t="s">
        <v>19</v>
      </c>
      <c r="C13" s="2">
        <v>71743.48</v>
      </c>
      <c r="D13" s="2">
        <v>76696.34</v>
      </c>
      <c r="E13" s="2">
        <v>77593.25</v>
      </c>
      <c r="F13" s="2">
        <v>80515.67</v>
      </c>
      <c r="G13" s="2">
        <v>78964.12</v>
      </c>
      <c r="H13" s="2">
        <v>77360.22</v>
      </c>
      <c r="I13" s="2">
        <v>68136.73</v>
      </c>
      <c r="J13" s="2">
        <v>76447.850000000006</v>
      </c>
      <c r="K13" s="2">
        <v>75304.33</v>
      </c>
      <c r="L13" s="2">
        <v>76622.95</v>
      </c>
      <c r="M13" s="2">
        <v>76342.3</v>
      </c>
      <c r="N13" s="2">
        <v>78254.23</v>
      </c>
      <c r="O13" s="2">
        <f>SUM(C13:N13)</f>
        <v>913981.46999999986</v>
      </c>
    </row>
    <row r="14" spans="2:15" ht="18" customHeight="1" x14ac:dyDescent="0.25">
      <c r="B14" s="3" t="s">
        <v>20</v>
      </c>
      <c r="C14" s="2">
        <v>405771.89</v>
      </c>
      <c r="D14" s="2">
        <v>404705.86</v>
      </c>
      <c r="E14" s="2">
        <v>408461.22</v>
      </c>
      <c r="F14" s="2">
        <v>453603.55</v>
      </c>
      <c r="G14" s="2">
        <v>513792.61</v>
      </c>
      <c r="H14" s="2">
        <v>620651.52000000002</v>
      </c>
      <c r="I14" s="2">
        <v>697447.47</v>
      </c>
      <c r="J14" s="2">
        <v>775118.1</v>
      </c>
      <c r="K14" s="2">
        <v>917436.59</v>
      </c>
      <c r="L14" s="2">
        <v>983667.94</v>
      </c>
      <c r="M14" s="2">
        <v>1116896.08</v>
      </c>
      <c r="N14" s="2">
        <v>1324925.69</v>
      </c>
      <c r="O14" s="2">
        <f t="shared" si="2"/>
        <v>8622478.5199999996</v>
      </c>
    </row>
    <row r="15" spans="2:15" ht="18" customHeight="1" x14ac:dyDescent="0.25">
      <c r="B15" s="2" t="s">
        <v>32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2">
        <f t="shared" si="2"/>
        <v>0</v>
      </c>
    </row>
    <row r="16" spans="2:15" ht="23.1" customHeight="1" x14ac:dyDescent="0.25">
      <c r="B16" s="24" t="s">
        <v>30</v>
      </c>
      <c r="C16" s="25">
        <f t="shared" ref="C16:O16" si="3">C9+C12+C13+C14+C15</f>
        <v>8581333.4500000011</v>
      </c>
      <c r="D16" s="25">
        <f t="shared" si="3"/>
        <v>11885974.050000001</v>
      </c>
      <c r="E16" s="25">
        <f t="shared" si="3"/>
        <v>12602966.370000001</v>
      </c>
      <c r="F16" s="25">
        <f t="shared" si="3"/>
        <v>12239789.09</v>
      </c>
      <c r="G16" s="25">
        <f t="shared" si="3"/>
        <v>13779615.269999998</v>
      </c>
      <c r="H16" s="25">
        <f t="shared" si="3"/>
        <v>15209867.100000001</v>
      </c>
      <c r="I16" s="25">
        <f t="shared" si="3"/>
        <v>15791059.590000002</v>
      </c>
      <c r="J16" s="25">
        <f t="shared" si="3"/>
        <v>15135908.549999999</v>
      </c>
      <c r="K16" s="25">
        <f t="shared" si="3"/>
        <v>16810018.300000001</v>
      </c>
      <c r="L16" s="25">
        <f t="shared" si="3"/>
        <v>16196501.52</v>
      </c>
      <c r="M16" s="25">
        <f t="shared" si="3"/>
        <v>17749387.870000001</v>
      </c>
      <c r="N16" s="25">
        <f t="shared" si="3"/>
        <v>18757416.66</v>
      </c>
      <c r="O16" s="25">
        <f t="shared" si="3"/>
        <v>174739837.82000002</v>
      </c>
    </row>
    <row r="17" spans="3:12" ht="23.1" customHeight="1" x14ac:dyDescent="0.25">
      <c r="F17" s="11"/>
      <c r="I17" s="5"/>
      <c r="L17" s="5"/>
    </row>
    <row r="18" spans="3:12" ht="23.1" customHeight="1" x14ac:dyDescent="0.25">
      <c r="I18" s="5"/>
      <c r="L18" s="13">
        <f>AVERAGE(Tabela319[[#Totals],[JAN]:[OUT]])</f>
        <v>13823303.329</v>
      </c>
    </row>
    <row r="19" spans="3:12" ht="23.1" customHeight="1" x14ac:dyDescent="0.25">
      <c r="C19" s="13"/>
      <c r="D19" s="13"/>
      <c r="L19" s="13">
        <f>L18*2</f>
        <v>27646606.658</v>
      </c>
    </row>
    <row r="20" spans="3:12" ht="23.1" customHeight="1" x14ac:dyDescent="0.25">
      <c r="C20" s="18">
        <f>C21/12</f>
        <v>23955666.666666668</v>
      </c>
      <c r="L20" s="13">
        <f>L19+Tabela319[[#Totals],[TOTAL]]</f>
        <v>202386444.47800002</v>
      </c>
    </row>
    <row r="21" spans="3:12" ht="23.1" customHeight="1" x14ac:dyDescent="0.25">
      <c r="C21" s="19">
        <v>287468000</v>
      </c>
    </row>
    <row r="22" spans="3:12" ht="23.1" customHeight="1" x14ac:dyDescent="0.25">
      <c r="C22" s="19"/>
      <c r="K22" s="11"/>
    </row>
    <row r="23" spans="3:12" ht="23.1" customHeight="1" x14ac:dyDescent="0.25">
      <c r="C23" s="19">
        <f>Tabela319[[#Totals],[JAN]]*12</f>
        <v>102976001.40000001</v>
      </c>
      <c r="K23" s="11"/>
    </row>
    <row r="24" spans="3:12" ht="23.1" customHeight="1" x14ac:dyDescent="0.25">
      <c r="C24" s="19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E9 H9:O9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showGridLines="0" zoomScaleNormal="100" workbookViewId="0">
      <pane xSplit="2" ySplit="8" topLeftCell="C9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24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63833.333333333336</v>
      </c>
      <c r="D5" s="28">
        <f t="shared" ref="D5:N5" si="0">$O$5/12</f>
        <v>63833.333333333336</v>
      </c>
      <c r="E5" s="28">
        <f t="shared" si="0"/>
        <v>63833.333333333336</v>
      </c>
      <c r="F5" s="28">
        <f t="shared" si="0"/>
        <v>63833.333333333336</v>
      </c>
      <c r="G5" s="28">
        <f t="shared" si="0"/>
        <v>63833.333333333336</v>
      </c>
      <c r="H5" s="28">
        <f t="shared" si="0"/>
        <v>63833.333333333336</v>
      </c>
      <c r="I5" s="28">
        <f t="shared" si="0"/>
        <v>63833.333333333336</v>
      </c>
      <c r="J5" s="28">
        <f t="shared" si="0"/>
        <v>63833.333333333336</v>
      </c>
      <c r="K5" s="28">
        <f t="shared" si="0"/>
        <v>63833.333333333336</v>
      </c>
      <c r="L5" s="28">
        <f t="shared" si="0"/>
        <v>63833.333333333336</v>
      </c>
      <c r="M5" s="28">
        <f t="shared" si="0"/>
        <v>63833.333333333336</v>
      </c>
      <c r="N5" s="28">
        <f t="shared" si="0"/>
        <v>63833.333333333336</v>
      </c>
      <c r="O5" s="29">
        <v>766000</v>
      </c>
    </row>
    <row r="6" spans="2:15" ht="11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11.25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25</v>
      </c>
      <c r="C9" s="2">
        <f t="shared" ref="C9:N9" si="1">C10</f>
        <v>63833.33</v>
      </c>
      <c r="D9" s="2">
        <f t="shared" si="1"/>
        <v>63833.33</v>
      </c>
      <c r="E9" s="2">
        <f t="shared" si="1"/>
        <v>63833.33</v>
      </c>
      <c r="F9" s="2">
        <f t="shared" si="1"/>
        <v>63833.33</v>
      </c>
      <c r="G9" s="2">
        <f t="shared" si="1"/>
        <v>63833.33</v>
      </c>
      <c r="H9" s="2">
        <f t="shared" si="1"/>
        <v>63833.33</v>
      </c>
      <c r="I9" s="2">
        <f t="shared" si="1"/>
        <v>63833.33</v>
      </c>
      <c r="J9" s="2">
        <f t="shared" si="1"/>
        <v>63833.33</v>
      </c>
      <c r="K9" s="2">
        <f>K10</f>
        <v>63833.33</v>
      </c>
      <c r="L9" s="2">
        <f t="shared" si="1"/>
        <v>63833.33</v>
      </c>
      <c r="M9" s="2">
        <f t="shared" si="1"/>
        <v>63833.33</v>
      </c>
      <c r="N9" s="2">
        <f t="shared" si="1"/>
        <v>63833.37</v>
      </c>
      <c r="O9" s="2">
        <f>SUM(C9:N9)</f>
        <v>766000</v>
      </c>
    </row>
    <row r="10" spans="2:15" s="8" customFormat="1" ht="18" customHeight="1" x14ac:dyDescent="0.25">
      <c r="B10" s="6" t="s">
        <v>26</v>
      </c>
      <c r="C10" s="8">
        <v>63833.33</v>
      </c>
      <c r="D10" s="8">
        <v>63833.33</v>
      </c>
      <c r="E10" s="8">
        <v>63833.33</v>
      </c>
      <c r="F10" s="8">
        <v>63833.33</v>
      </c>
      <c r="G10" s="8">
        <v>63833.33</v>
      </c>
      <c r="H10" s="8">
        <v>63833.33</v>
      </c>
      <c r="I10" s="8">
        <v>63833.33</v>
      </c>
      <c r="J10" s="8">
        <v>63833.33</v>
      </c>
      <c r="K10" s="8">
        <v>63833.33</v>
      </c>
      <c r="L10" s="8">
        <v>63833.33</v>
      </c>
      <c r="M10" s="8">
        <v>63833.33</v>
      </c>
      <c r="N10" s="8">
        <v>63833.37</v>
      </c>
      <c r="O10" s="2">
        <f>SUM(C10:N10)</f>
        <v>766000</v>
      </c>
    </row>
    <row r="11" spans="2:15" ht="18" customHeight="1" x14ac:dyDescent="0.25">
      <c r="B11" s="2" t="s">
        <v>3</v>
      </c>
      <c r="C11" s="2">
        <v>927.45</v>
      </c>
      <c r="D11" s="2">
        <v>900.56</v>
      </c>
      <c r="E11" s="2">
        <v>1481.68</v>
      </c>
      <c r="F11" s="2">
        <v>1659.23</v>
      </c>
      <c r="G11" s="2">
        <v>2304.5300000000002</v>
      </c>
      <c r="H11" s="2">
        <v>2708.85</v>
      </c>
      <c r="I11" s="2">
        <v>3080.38</v>
      </c>
      <c r="J11" s="2">
        <v>3363.34</v>
      </c>
      <c r="K11" s="2">
        <v>3481.57</v>
      </c>
      <c r="L11" s="2">
        <v>3740.21</v>
      </c>
      <c r="M11" s="2">
        <v>4605.7</v>
      </c>
      <c r="N11" s="2">
        <v>5991.01</v>
      </c>
      <c r="O11" s="2">
        <f>SUM(C11:N11)</f>
        <v>34244.51</v>
      </c>
    </row>
    <row r="12" spans="2:15" ht="23.1" customHeight="1" x14ac:dyDescent="0.25">
      <c r="B12" s="24" t="s">
        <v>30</v>
      </c>
      <c r="C12" s="25">
        <f t="shared" ref="C12:O12" si="2">C9+C11</f>
        <v>64760.78</v>
      </c>
      <c r="D12" s="25">
        <f t="shared" si="2"/>
        <v>64733.89</v>
      </c>
      <c r="E12" s="25">
        <f t="shared" si="2"/>
        <v>65315.01</v>
      </c>
      <c r="F12" s="25">
        <f t="shared" si="2"/>
        <v>65492.560000000005</v>
      </c>
      <c r="G12" s="25">
        <f t="shared" si="2"/>
        <v>66137.86</v>
      </c>
      <c r="H12" s="25">
        <f t="shared" si="2"/>
        <v>66542.180000000008</v>
      </c>
      <c r="I12" s="25">
        <f t="shared" si="2"/>
        <v>66913.710000000006</v>
      </c>
      <c r="J12" s="25">
        <f t="shared" si="2"/>
        <v>67196.67</v>
      </c>
      <c r="K12" s="25">
        <f t="shared" si="2"/>
        <v>67314.900000000009</v>
      </c>
      <c r="L12" s="25">
        <f t="shared" si="2"/>
        <v>67573.540000000008</v>
      </c>
      <c r="M12" s="25">
        <f t="shared" si="2"/>
        <v>68439.03</v>
      </c>
      <c r="N12" s="25">
        <f t="shared" si="2"/>
        <v>69824.38</v>
      </c>
      <c r="O12" s="25">
        <f t="shared" si="2"/>
        <v>800244.51</v>
      </c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J9 L9:N9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C21" sqref="C21"/>
      <selection pane="topRight" activeCell="C21" sqref="C21"/>
      <selection pane="bottomLeft" activeCell="C21" sqref="C21"/>
      <selection pane="bottomRight" activeCell="C21" sqref="C21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22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606916.66666666663</v>
      </c>
      <c r="D5" s="28">
        <f t="shared" ref="D5:N5" si="0">$O$5/12</f>
        <v>606916.66666666663</v>
      </c>
      <c r="E5" s="28">
        <f t="shared" si="0"/>
        <v>606916.66666666663</v>
      </c>
      <c r="F5" s="28">
        <f t="shared" si="0"/>
        <v>606916.66666666663</v>
      </c>
      <c r="G5" s="28">
        <f t="shared" si="0"/>
        <v>606916.66666666663</v>
      </c>
      <c r="H5" s="28">
        <f t="shared" si="0"/>
        <v>606916.66666666663</v>
      </c>
      <c r="I5" s="28">
        <f t="shared" si="0"/>
        <v>606916.66666666663</v>
      </c>
      <c r="J5" s="28">
        <f t="shared" si="0"/>
        <v>606916.66666666663</v>
      </c>
      <c r="K5" s="28">
        <f t="shared" si="0"/>
        <v>606916.66666666663</v>
      </c>
      <c r="L5" s="28">
        <f t="shared" si="0"/>
        <v>606916.66666666663</v>
      </c>
      <c r="M5" s="28">
        <f t="shared" si="0"/>
        <v>606916.66666666663</v>
      </c>
      <c r="N5" s="28">
        <f t="shared" si="0"/>
        <v>606916.66666666663</v>
      </c>
      <c r="O5" s="29">
        <v>7283000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SUM(C10:C10)</f>
        <v>679744.43</v>
      </c>
      <c r="D9" s="2">
        <f t="shared" si="1"/>
        <v>735989.34</v>
      </c>
      <c r="E9" s="2">
        <f t="shared" si="1"/>
        <v>860269.18</v>
      </c>
      <c r="F9" s="2">
        <f t="shared" si="1"/>
        <v>761212.85</v>
      </c>
      <c r="G9" s="2">
        <f t="shared" si="1"/>
        <v>915207.96</v>
      </c>
      <c r="H9" s="2">
        <f t="shared" si="1"/>
        <v>1162708.19</v>
      </c>
      <c r="I9" s="2">
        <f t="shared" si="1"/>
        <v>1048723.05</v>
      </c>
      <c r="J9" s="2">
        <f t="shared" si="1"/>
        <v>1049992.28</v>
      </c>
      <c r="K9" s="2">
        <f t="shared" si="1"/>
        <v>1245138.99</v>
      </c>
      <c r="L9" s="2">
        <f t="shared" si="1"/>
        <v>1021685.41</v>
      </c>
      <c r="M9" s="2">
        <f t="shared" si="1"/>
        <v>1001114.32</v>
      </c>
      <c r="N9" s="2">
        <f t="shared" si="1"/>
        <v>1406174.11</v>
      </c>
      <c r="O9" s="2">
        <f>SUM(C9:N9)</f>
        <v>11887960.109999999</v>
      </c>
    </row>
    <row r="10" spans="2:15" s="8" customFormat="1" ht="18" customHeight="1" x14ac:dyDescent="0.25">
      <c r="B10" s="6" t="s">
        <v>21</v>
      </c>
      <c r="C10" s="2">
        <v>679744.43</v>
      </c>
      <c r="D10" s="2">
        <v>735989.34</v>
      </c>
      <c r="E10" s="2">
        <v>860269.18</v>
      </c>
      <c r="F10" s="2">
        <v>761212.85</v>
      </c>
      <c r="G10" s="8">
        <v>915207.96</v>
      </c>
      <c r="H10" s="8">
        <v>1162708.19</v>
      </c>
      <c r="I10" s="8">
        <v>1048723.05</v>
      </c>
      <c r="J10" s="8">
        <v>1049992.28</v>
      </c>
      <c r="K10" s="8">
        <v>1245138.99</v>
      </c>
      <c r="L10" s="8">
        <v>1021685.41</v>
      </c>
      <c r="M10" s="8">
        <v>1001114.32</v>
      </c>
      <c r="N10" s="8">
        <v>1406174.11</v>
      </c>
      <c r="O10" s="8">
        <f>SUM(C10:N10)</f>
        <v>11887960.109999999</v>
      </c>
    </row>
    <row r="11" spans="2:15" ht="18" customHeight="1" x14ac:dyDescent="0.25">
      <c r="B11" s="2" t="s">
        <v>3</v>
      </c>
      <c r="C11" s="2">
        <v>6951.57</v>
      </c>
      <c r="D11" s="2">
        <v>6594.39</v>
      </c>
      <c r="E11" s="2">
        <v>6424.8</v>
      </c>
      <c r="F11" s="2">
        <v>2960.77</v>
      </c>
      <c r="G11" s="2">
        <v>5122.9399999999996</v>
      </c>
      <c r="H11" s="2">
        <v>7818.05</v>
      </c>
      <c r="I11" s="2">
        <v>10327.24</v>
      </c>
      <c r="J11" s="2">
        <v>14111.23</v>
      </c>
      <c r="K11" s="2">
        <v>17658</v>
      </c>
      <c r="L11" s="2">
        <v>22135.77</v>
      </c>
      <c r="M11" s="2">
        <v>30895.86</v>
      </c>
      <c r="N11" s="2">
        <v>44934.86</v>
      </c>
      <c r="O11" s="2">
        <f>SUM(C11:N11)</f>
        <v>175935.47999999998</v>
      </c>
    </row>
    <row r="12" spans="2:15" ht="18" customHeight="1" x14ac:dyDescent="0.25">
      <c r="B12" s="24" t="s">
        <v>30</v>
      </c>
      <c r="C12" s="25">
        <f>C9+C11</f>
        <v>686696</v>
      </c>
      <c r="D12" s="25">
        <f t="shared" ref="D12:O12" si="2">D9+D11</f>
        <v>742583.73</v>
      </c>
      <c r="E12" s="25">
        <f t="shared" si="2"/>
        <v>866693.9800000001</v>
      </c>
      <c r="F12" s="25">
        <f t="shared" si="2"/>
        <v>764173.62</v>
      </c>
      <c r="G12" s="25">
        <f>G9+G11</f>
        <v>920330.89999999991</v>
      </c>
      <c r="H12" s="25">
        <f t="shared" si="2"/>
        <v>1170526.24</v>
      </c>
      <c r="I12" s="25">
        <f t="shared" si="2"/>
        <v>1059050.29</v>
      </c>
      <c r="J12" s="25">
        <f t="shared" si="2"/>
        <v>1064103.51</v>
      </c>
      <c r="K12" s="25">
        <f t="shared" si="2"/>
        <v>1262796.99</v>
      </c>
      <c r="L12" s="25">
        <f t="shared" si="2"/>
        <v>1043821.18</v>
      </c>
      <c r="M12" s="25">
        <f t="shared" si="2"/>
        <v>1032010.1799999999</v>
      </c>
      <c r="N12" s="25">
        <f t="shared" si="2"/>
        <v>1451108.9700000002</v>
      </c>
      <c r="O12" s="25">
        <f t="shared" si="2"/>
        <v>12063895.59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AVERAGE(Tabela3520[[#Totals],[JAN]:[ABR]])</f>
        <v>765036.83250000002</v>
      </c>
    </row>
    <row r="16" spans="2:15" ht="23.1" customHeight="1" x14ac:dyDescent="0.25">
      <c r="C16" s="13">
        <f>C17/12</f>
        <v>1419166.6666666667</v>
      </c>
    </row>
    <row r="17" spans="3:11" ht="23.1" customHeight="1" x14ac:dyDescent="0.25">
      <c r="C17" s="13">
        <v>17030000</v>
      </c>
    </row>
    <row r="18" spans="3:11" ht="23.1" customHeight="1" x14ac:dyDescent="0.25">
      <c r="C18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C21" sqref="C21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23</v>
      </c>
    </row>
    <row r="3" spans="2:15" ht="23.1" customHeight="1" x14ac:dyDescent="0.25">
      <c r="B3" s="7" t="s">
        <v>34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35</v>
      </c>
      <c r="C5" s="28">
        <f>$O$5/12</f>
        <v>301833.33333333331</v>
      </c>
      <c r="D5" s="28">
        <f t="shared" ref="D5:N5" si="0">$O$5/12</f>
        <v>301833.33333333331</v>
      </c>
      <c r="E5" s="28">
        <f t="shared" si="0"/>
        <v>301833.33333333331</v>
      </c>
      <c r="F5" s="28">
        <f t="shared" si="0"/>
        <v>301833.33333333331</v>
      </c>
      <c r="G5" s="28">
        <f t="shared" si="0"/>
        <v>301833.33333333331</v>
      </c>
      <c r="H5" s="28">
        <f t="shared" si="0"/>
        <v>301833.33333333331</v>
      </c>
      <c r="I5" s="28">
        <f t="shared" si="0"/>
        <v>301833.33333333331</v>
      </c>
      <c r="J5" s="28">
        <f t="shared" si="0"/>
        <v>301833.33333333331</v>
      </c>
      <c r="K5" s="28">
        <f t="shared" si="0"/>
        <v>301833.33333333331</v>
      </c>
      <c r="L5" s="28">
        <f t="shared" si="0"/>
        <v>301833.33333333331</v>
      </c>
      <c r="M5" s="28">
        <f t="shared" si="0"/>
        <v>301833.33333333331</v>
      </c>
      <c r="N5" s="28">
        <f t="shared" si="0"/>
        <v>301833.33333333331</v>
      </c>
      <c r="O5" s="29">
        <v>3622000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33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v>239457.28</v>
      </c>
      <c r="D9" s="2">
        <v>338711.88</v>
      </c>
      <c r="E9" s="2">
        <v>358470.55</v>
      </c>
      <c r="F9" s="2">
        <v>345361.82</v>
      </c>
      <c r="G9" s="2">
        <v>387542.88</v>
      </c>
      <c r="H9" s="2">
        <v>425609.02</v>
      </c>
      <c r="I9" s="2">
        <v>439271.08</v>
      </c>
      <c r="J9" s="2">
        <v>413898.19</v>
      </c>
      <c r="K9" s="2">
        <v>458395.07</v>
      </c>
      <c r="L9" s="2">
        <v>435359.72</v>
      </c>
      <c r="M9" s="2">
        <v>472492.79</v>
      </c>
      <c r="N9" s="2">
        <v>488873.51</v>
      </c>
      <c r="O9" s="2">
        <f>SUM(C9:N9)</f>
        <v>4803443.79</v>
      </c>
    </row>
    <row r="10" spans="2:15" ht="18" customHeight="1" x14ac:dyDescent="0.25">
      <c r="B10" s="2" t="s">
        <v>3</v>
      </c>
      <c r="C10" s="2">
        <v>10617.08</v>
      </c>
      <c r="D10" s="2">
        <v>9931.6200000000008</v>
      </c>
      <c r="E10" s="2">
        <v>15880.91</v>
      </c>
      <c r="F10" s="2">
        <v>17933.16</v>
      </c>
      <c r="G10" s="2">
        <v>25111.040000000001</v>
      </c>
      <c r="H10" s="2">
        <v>30059.1</v>
      </c>
      <c r="I10" s="2">
        <v>36614.15</v>
      </c>
      <c r="J10" s="2">
        <v>44856.79</v>
      </c>
      <c r="K10" s="2">
        <v>46294.82</v>
      </c>
      <c r="L10" s="2">
        <v>53538.48</v>
      </c>
      <c r="M10" s="2">
        <v>69821.62</v>
      </c>
      <c r="N10" s="2">
        <v>93354.71</v>
      </c>
      <c r="O10" s="2">
        <f>SUM(C10:N10)</f>
        <v>454013.48000000004</v>
      </c>
    </row>
    <row r="11" spans="2:15" ht="18" customHeight="1" x14ac:dyDescent="0.25">
      <c r="B11" s="24" t="s">
        <v>30</v>
      </c>
      <c r="C11" s="25">
        <f t="shared" ref="C11:O11" si="1">C9+C10</f>
        <v>250074.36</v>
      </c>
      <c r="D11" s="25">
        <f t="shared" si="1"/>
        <v>348643.5</v>
      </c>
      <c r="E11" s="25">
        <f t="shared" si="1"/>
        <v>374351.45999999996</v>
      </c>
      <c r="F11" s="25">
        <f t="shared" si="1"/>
        <v>363294.98</v>
      </c>
      <c r="G11" s="25">
        <f>G9+G10</f>
        <v>412653.92</v>
      </c>
      <c r="H11" s="25">
        <f t="shared" si="1"/>
        <v>455668.12</v>
      </c>
      <c r="I11" s="25">
        <f t="shared" si="1"/>
        <v>475885.23000000004</v>
      </c>
      <c r="J11" s="25">
        <f t="shared" si="1"/>
        <v>458754.98</v>
      </c>
      <c r="K11" s="25">
        <f t="shared" si="1"/>
        <v>504689.89</v>
      </c>
      <c r="L11" s="25">
        <f t="shared" si="1"/>
        <v>488898.19999999995</v>
      </c>
      <c r="M11" s="25">
        <f t="shared" si="1"/>
        <v>542314.40999999992</v>
      </c>
      <c r="N11" s="25">
        <f t="shared" si="1"/>
        <v>582228.22</v>
      </c>
      <c r="O11" s="25">
        <f t="shared" si="1"/>
        <v>5257457.2700000005</v>
      </c>
    </row>
    <row r="12" spans="2:15" ht="23.1" customHeigh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</row>
    <row r="14" spans="2:15" ht="23.1" customHeight="1" x14ac:dyDescent="0.25">
      <c r="C14" s="13">
        <f>AVERAGE(Tabela3567821[[#Totals],[JAN]:[ABR]])</f>
        <v>334091.07499999995</v>
      </c>
    </row>
    <row r="15" spans="2:15" ht="23.1" customHeight="1" x14ac:dyDescent="0.25">
      <c r="C15" s="13">
        <f>C16/12</f>
        <v>718666.66666666663</v>
      </c>
    </row>
    <row r="16" spans="2:15" ht="23.1" customHeight="1" x14ac:dyDescent="0.25">
      <c r="C16" s="13">
        <v>8624000</v>
      </c>
    </row>
    <row r="17" spans="3:11" ht="23.1" customHeight="1" x14ac:dyDescent="0.25">
      <c r="C17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TJ 21</vt:lpstr>
      <vt:lpstr>FERJ 21</vt:lpstr>
      <vt:lpstr>FESMAM 21</vt:lpstr>
      <vt:lpstr>FERC 21</vt:lpstr>
      <vt:lpstr>FUNSEG 21</vt:lpstr>
      <vt:lpstr>'FERC 21'!Área_de_Impressão</vt:lpstr>
      <vt:lpstr>'FERJ 21'!Área_de_Impressão</vt:lpstr>
      <vt:lpstr>'FESMAM 21'!Área_de_Impressão</vt:lpstr>
      <vt:lpstr>'FUNSEG 21'!Área_de_Impressão</vt:lpstr>
      <vt:lpstr>'TJ 21'!Área_de_Impressão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2023-12-12T12:29:23Z</cp:lastPrinted>
  <dcterms:created xsi:type="dcterms:W3CDTF">2017-09-20T11:11:33Z</dcterms:created>
  <dcterms:modified xsi:type="dcterms:W3CDTF">2024-05-13T13:43:44Z</dcterms:modified>
</cp:coreProperties>
</file>