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Cristiano - Orçamento\Publicação Mensal\Ajuste_2025\"/>
    </mc:Choice>
  </mc:AlternateContent>
  <xr:revisionPtr revIDLastSave="0" documentId="13_ncr:1_{0B5D2E30-E678-4561-88B4-74DCE8E82E1E}" xr6:coauthVersionLast="47" xr6:coauthVersionMax="47" xr10:uidLastSave="{00000000-0000-0000-0000-000000000000}"/>
  <bookViews>
    <workbookView xWindow="-120" yWindow="-120" windowWidth="29040" windowHeight="15720" tabRatio="841" xr2:uid="{00000000-000D-0000-FFFF-FFFF00000000}"/>
  </bookViews>
  <sheets>
    <sheet name="TJ 20" sheetId="26" r:id="rId1"/>
    <sheet name="FERJ 20" sheetId="28" r:id="rId2"/>
    <sheet name="FESMAM 20" sheetId="27" r:id="rId3"/>
    <sheet name="FERC 20" sheetId="29" r:id="rId4"/>
    <sheet name="FUNSEG 20" sheetId="30" r:id="rId5"/>
  </sheets>
  <definedNames>
    <definedName name="_xlnm.Print_Area" localSheetId="3">'FERC 20'!$B$1:$O$13</definedName>
    <definedName name="_xlnm.Print_Area" localSheetId="1">'FERJ 20'!$B$1:$O$17</definedName>
    <definedName name="_xlnm.Print_Area" localSheetId="2">'FESMAM 20'!$B$1:$O$13</definedName>
    <definedName name="_xlnm.Print_Area" localSheetId="4">'FUNSEG 20'!$B$1:$O$12</definedName>
    <definedName name="_xlnm.Print_Area" localSheetId="0">'TJ 20'!$B$1:$O$15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26" l="1"/>
  <c r="O16" i="28" l="1"/>
  <c r="O11" i="26"/>
  <c r="O12" i="26"/>
  <c r="O13" i="26"/>
  <c r="O14" i="26"/>
  <c r="C6" i="26" l="1"/>
  <c r="F10" i="28" l="1"/>
  <c r="F17" i="28" s="1"/>
  <c r="N6" i="30"/>
  <c r="M6" i="30"/>
  <c r="L6" i="30"/>
  <c r="K6" i="30"/>
  <c r="J6" i="30"/>
  <c r="I6" i="30"/>
  <c r="H6" i="30"/>
  <c r="G6" i="30"/>
  <c r="F6" i="30"/>
  <c r="E6" i="30"/>
  <c r="D6" i="30"/>
  <c r="C6" i="30"/>
  <c r="N6" i="29"/>
  <c r="M6" i="29"/>
  <c r="L6" i="29"/>
  <c r="K6" i="29"/>
  <c r="J6" i="29"/>
  <c r="I6" i="29"/>
  <c r="H6" i="29"/>
  <c r="G6" i="29"/>
  <c r="F6" i="29"/>
  <c r="E6" i="29"/>
  <c r="D6" i="29"/>
  <c r="C6" i="29"/>
  <c r="N6" i="27"/>
  <c r="M6" i="27"/>
  <c r="L6" i="27"/>
  <c r="K6" i="27"/>
  <c r="J6" i="27"/>
  <c r="I6" i="27"/>
  <c r="H6" i="27"/>
  <c r="G6" i="27"/>
  <c r="F6" i="27"/>
  <c r="E6" i="27"/>
  <c r="D6" i="27"/>
  <c r="C6" i="27"/>
  <c r="N6" i="28"/>
  <c r="M6" i="28"/>
  <c r="L6" i="28"/>
  <c r="K6" i="28"/>
  <c r="J6" i="28"/>
  <c r="I6" i="28"/>
  <c r="H6" i="28"/>
  <c r="G6" i="28"/>
  <c r="F6" i="28"/>
  <c r="E6" i="28"/>
  <c r="D6" i="28"/>
  <c r="C6" i="28"/>
  <c r="D6" i="26"/>
  <c r="E6" i="26"/>
  <c r="F6" i="26"/>
  <c r="G6" i="26"/>
  <c r="H6" i="26"/>
  <c r="I6" i="26"/>
  <c r="J6" i="26"/>
  <c r="K6" i="26"/>
  <c r="L6" i="26"/>
  <c r="M6" i="26"/>
  <c r="N6" i="26"/>
  <c r="C16" i="30" l="1"/>
  <c r="C17" i="29"/>
  <c r="C21" i="28"/>
  <c r="Q11" i="26" l="1"/>
  <c r="Q12" i="26"/>
  <c r="I10" i="26" l="1"/>
  <c r="G12" i="30" l="1"/>
  <c r="G10" i="28"/>
  <c r="G17" i="28" s="1"/>
  <c r="G10" i="26"/>
  <c r="G15" i="26" s="1"/>
  <c r="O11" i="30" l="1"/>
  <c r="O11" i="27" l="1"/>
  <c r="O12" i="27"/>
  <c r="L10" i="29" l="1"/>
  <c r="K10" i="27" l="1"/>
  <c r="H10" i="29" l="1"/>
  <c r="C10" i="26" l="1"/>
  <c r="E10" i="26"/>
  <c r="E15" i="26" s="1"/>
  <c r="I15" i="26"/>
  <c r="J10" i="26"/>
  <c r="J15" i="26" s="1"/>
  <c r="K10" i="26"/>
  <c r="K15" i="26" s="1"/>
  <c r="L10" i="26"/>
  <c r="L15" i="26" s="1"/>
  <c r="M10" i="26"/>
  <c r="M15" i="26" s="1"/>
  <c r="N10" i="26"/>
  <c r="N15" i="26" s="1"/>
  <c r="N12" i="30"/>
  <c r="J12" i="30"/>
  <c r="F12" i="30"/>
  <c r="K12" i="30"/>
  <c r="C12" i="30"/>
  <c r="M12" i="30"/>
  <c r="L12" i="30"/>
  <c r="I12" i="30"/>
  <c r="H12" i="30"/>
  <c r="E12" i="30"/>
  <c r="D12" i="30"/>
  <c r="O10" i="30"/>
  <c r="O12" i="29"/>
  <c r="N10" i="29"/>
  <c r="N13" i="29" s="1"/>
  <c r="J10" i="29"/>
  <c r="J13" i="29" s="1"/>
  <c r="F10" i="29"/>
  <c r="F13" i="29" s="1"/>
  <c r="O11" i="29"/>
  <c r="M10" i="29"/>
  <c r="M13" i="29" s="1"/>
  <c r="L13" i="29"/>
  <c r="K10" i="29"/>
  <c r="K13" i="29" s="1"/>
  <c r="I10" i="29"/>
  <c r="I13" i="29" s="1"/>
  <c r="H13" i="29"/>
  <c r="G10" i="29"/>
  <c r="G13" i="29" s="1"/>
  <c r="E10" i="29"/>
  <c r="E13" i="29" s="1"/>
  <c r="D10" i="29"/>
  <c r="D13" i="29" s="1"/>
  <c r="C10" i="29"/>
  <c r="C13" i="29" s="1"/>
  <c r="O15" i="28"/>
  <c r="O14" i="28"/>
  <c r="O13" i="28"/>
  <c r="L10" i="28"/>
  <c r="L17" i="28" s="1"/>
  <c r="H10" i="28"/>
  <c r="H17" i="28" s="1"/>
  <c r="D10" i="28"/>
  <c r="D17" i="28" s="1"/>
  <c r="M10" i="28"/>
  <c r="M17" i="28" s="1"/>
  <c r="I10" i="28"/>
  <c r="I17" i="28" s="1"/>
  <c r="E10" i="28"/>
  <c r="E17" i="28" s="1"/>
  <c r="O12" i="28"/>
  <c r="N10" i="28"/>
  <c r="N17" i="28" s="1"/>
  <c r="J10" i="28"/>
  <c r="J17" i="28" s="1"/>
  <c r="O11" i="28"/>
  <c r="K10" i="28"/>
  <c r="K17" i="28" s="1"/>
  <c r="C10" i="28"/>
  <c r="C17" i="28" s="1"/>
  <c r="M10" i="27"/>
  <c r="M13" i="27" s="1"/>
  <c r="I10" i="27"/>
  <c r="I13" i="27" s="1"/>
  <c r="E10" i="27"/>
  <c r="E13" i="27" s="1"/>
  <c r="N10" i="27"/>
  <c r="N13" i="27" s="1"/>
  <c r="L10" i="27"/>
  <c r="L13" i="27" s="1"/>
  <c r="K13" i="27"/>
  <c r="J10" i="27"/>
  <c r="J13" i="27" s="1"/>
  <c r="H10" i="27"/>
  <c r="H13" i="27" s="1"/>
  <c r="G10" i="27"/>
  <c r="G13" i="27" s="1"/>
  <c r="F10" i="27"/>
  <c r="F13" i="27" s="1"/>
  <c r="D10" i="27"/>
  <c r="D13" i="27" s="1"/>
  <c r="C10" i="27"/>
  <c r="C13" i="27" s="1"/>
  <c r="O18" i="26"/>
  <c r="H10" i="26"/>
  <c r="H15" i="26" s="1"/>
  <c r="D10" i="26"/>
  <c r="D15" i="26" s="1"/>
  <c r="L17" i="26" l="1"/>
  <c r="M17" i="26"/>
  <c r="D21" i="26"/>
  <c r="C24" i="28"/>
  <c r="N17" i="26"/>
  <c r="L19" i="28"/>
  <c r="L20" i="28" s="1"/>
  <c r="C15" i="30"/>
  <c r="C16" i="29"/>
  <c r="F10" i="26"/>
  <c r="F15" i="26" s="1"/>
  <c r="O12" i="30"/>
  <c r="O10" i="29"/>
  <c r="O13" i="29" s="1"/>
  <c r="O10" i="28"/>
  <c r="O17" i="28" s="1"/>
  <c r="O10" i="27"/>
  <c r="O13" i="27" s="1"/>
  <c r="C15" i="26"/>
  <c r="C21" i="26" s="1"/>
  <c r="L21" i="28" l="1"/>
  <c r="O10" i="26"/>
  <c r="O15" i="26" s="1"/>
</calcChain>
</file>

<file path=xl/sharedStrings.xml><?xml version="1.0" encoding="utf-8"?>
<sst xmlns="http://schemas.openxmlformats.org/spreadsheetml/2006/main" count="197" uniqueCount="39">
  <si>
    <t>JAN</t>
  </si>
  <si>
    <t>Receitas</t>
  </si>
  <si>
    <t>Receitas Próprias</t>
  </si>
  <si>
    <t>Aplicação Financeira</t>
  </si>
  <si>
    <t>TOTAL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</si>
  <si>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</si>
  <si>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</si>
  <si>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</si>
  <si>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</si>
  <si>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</si>
  <si>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</si>
  <si>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</si>
  <si>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</si>
  <si>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</si>
  <si>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</si>
  <si>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</si>
  <si>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Custas Judiciais</t>
  </si>
  <si>
    <t>Custas Extrajudiciais</t>
  </si>
  <si>
    <t>UG: 040901 - FUNDO ESPECIAL DE MODERNIZAÇÃO E REAPARELHAMENTO DO JUDICIÁRIO</t>
  </si>
  <si>
    <t>Receita de Vale Transporte</t>
  </si>
  <si>
    <t>Exp. Econômia da Folha</t>
  </si>
  <si>
    <t>Emolumentos Extrajudiciais</t>
  </si>
  <si>
    <t>UG: 040903 - FUNDO ESPECIAL DAS SERVENTIAS DE REGISTRO CIVIL DE PESSOAS NATURAIS</t>
  </si>
  <si>
    <t>UG: 040904 - FUNDO ESPECIAL DE SEGURANÇA DA MAGISTRATURA DO ESTADO DO MARANHÃO</t>
  </si>
  <si>
    <t>UG: 040902 - FUNDO ESPECIAL DA ESCOLA SUPERIOR DA MAGISTRATURA DO ESTADO DO MARANHÃO</t>
  </si>
  <si>
    <t>Repasses Recebidos</t>
  </si>
  <si>
    <t>Custeio</t>
  </si>
  <si>
    <t>UG: 040101 - TRIBUNAL DE JUSTIÇA DO MARANHÃO</t>
  </si>
  <si>
    <t>Pessoal</t>
  </si>
  <si>
    <t>Precatórios</t>
  </si>
  <si>
    <t xml:space="preserve">  Total </t>
  </si>
  <si>
    <t>Custeio/Investimentos</t>
  </si>
  <si>
    <t>Leilão/Outras</t>
  </si>
  <si>
    <t>Receita Arrecadada</t>
  </si>
  <si>
    <t>Receita Orçamentária Prevista</t>
  </si>
  <si>
    <t>Orçamento Inicial</t>
  </si>
  <si>
    <t>-</t>
  </si>
  <si>
    <t>Exercício: 2020</t>
  </si>
  <si>
    <t>Atualizado 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</si>
</sst>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1"/>
      <color theme="1"/>
      <name val="Segoe UI"/>
      <family val="2"/>
    </font>
    <font>
      <sz val="10"/>
      <name val="Arial"/>
      <family val="2"/>
    </font>
    <font>
      <sz val="11"/>
      <color theme="0"/>
      <name val="Segoe UI"/>
      <family val="2"/>
    </font>
    <font>
      <sz val="11"/>
      <name val="Segoe UI"/>
      <family val="2"/>
    </font>
    <font>
      <sz val="11"/>
      <color rgb="FFFF0000"/>
      <name val="Segoe UI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0"/>
      <color theme="0"/>
      <name val="Segoe UI"/>
      <family val="2"/>
    </font>
    <font>
      <b/>
      <sz val="11"/>
      <color theme="0"/>
      <name val="Segoe UI"/>
      <family val="2"/>
    </font>
    <font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31">
    <xf numFmtId="0" fontId="0" fillId="0" borderId="0" xfId="0"/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center" vertical="center"/>
    </xf>
    <xf numFmtId="10" fontId="2" fillId="0" borderId="0" xfId="2" applyNumberFormat="1" applyFont="1" applyAlignment="1">
      <alignment vertical="center"/>
    </xf>
    <xf numFmtId="43" fontId="5" fillId="0" borderId="0" xfId="1" applyFont="1" applyAlignment="1">
      <alignment horizontal="left" vertical="center" indent="1"/>
    </xf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4" fillId="0" borderId="0" xfId="1" applyFont="1" applyFill="1" applyAlignment="1">
      <alignment vertical="center"/>
    </xf>
    <xf numFmtId="9" fontId="2" fillId="0" borderId="0" xfId="2" applyFont="1" applyAlignment="1">
      <alignment vertical="center"/>
    </xf>
    <xf numFmtId="49" fontId="8" fillId="0" borderId="0" xfId="1" applyNumberFormat="1" applyFont="1" applyAlignment="1">
      <alignment vertical="center"/>
    </xf>
    <xf numFmtId="43" fontId="8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0" fillId="0" borderId="0" xfId="1" applyFont="1" applyAlignment="1">
      <alignment vertical="center"/>
    </xf>
    <xf numFmtId="4" fontId="11" fillId="0" borderId="0" xfId="0" applyNumberFormat="1" applyFont="1"/>
    <xf numFmtId="43" fontId="4" fillId="2" borderId="0" xfId="1" applyFont="1" applyFill="1" applyAlignment="1">
      <alignment vertical="center"/>
    </xf>
    <xf numFmtId="4" fontId="12" fillId="2" borderId="0" xfId="4" applyNumberFormat="1" applyFont="1" applyFill="1" applyAlignment="1">
      <alignment vertical="center"/>
    </xf>
    <xf numFmtId="43" fontId="8" fillId="2" borderId="0" xfId="1" applyFont="1" applyFill="1" applyAlignment="1">
      <alignment vertical="center"/>
    </xf>
    <xf numFmtId="43" fontId="13" fillId="0" borderId="0" xfId="1" applyFont="1" applyAlignment="1">
      <alignment vertical="center"/>
    </xf>
    <xf numFmtId="43" fontId="14" fillId="3" borderId="1" xfId="1" applyNumberFormat="1" applyFont="1" applyFill="1" applyBorder="1" applyAlignment="1">
      <alignment horizontal="center" vertical="center"/>
    </xf>
    <xf numFmtId="43" fontId="14" fillId="3" borderId="2" xfId="1" applyNumberFormat="1" applyFont="1" applyFill="1" applyBorder="1" applyAlignment="1">
      <alignment horizontal="center" vertical="center"/>
    </xf>
    <xf numFmtId="43" fontId="14" fillId="3" borderId="3" xfId="1" applyNumberFormat="1" applyFont="1" applyFill="1" applyBorder="1" applyAlignment="1">
      <alignment horizontal="center" vertical="center"/>
    </xf>
    <xf numFmtId="43" fontId="15" fillId="0" borderId="0" xfId="0" applyNumberFormat="1" applyFont="1" applyAlignment="1">
      <alignment horizontal="center" vertical="center"/>
    </xf>
    <xf numFmtId="43" fontId="15" fillId="0" borderId="0" xfId="0" applyNumberFormat="1" applyFont="1" applyAlignment="1">
      <alignment vertical="center"/>
    </xf>
    <xf numFmtId="43" fontId="2" fillId="0" borderId="0" xfId="1" applyNumberFormat="1" applyFont="1" applyBorder="1" applyAlignment="1">
      <alignment vertical="center"/>
    </xf>
    <xf numFmtId="43" fontId="2" fillId="0" borderId="4" xfId="1" applyNumberFormat="1" applyFont="1" applyBorder="1" applyAlignment="1">
      <alignment vertical="center"/>
    </xf>
    <xf numFmtId="43" fontId="2" fillId="0" borderId="5" xfId="1" applyNumberFormat="1" applyFont="1" applyBorder="1" applyAlignment="1">
      <alignment vertical="center"/>
    </xf>
    <xf numFmtId="43" fontId="3" fillId="0" borderId="6" xfId="1" applyNumberFormat="1" applyFont="1" applyBorder="1" applyAlignment="1">
      <alignment vertical="center"/>
    </xf>
    <xf numFmtId="14" fontId="3" fillId="4" borderId="0" xfId="1" applyNumberFormat="1" applyFont="1" applyFill="1" applyAlignment="1">
      <alignment vertical="center"/>
    </xf>
  </cellXfs>
  <cellStyles count="5">
    <cellStyle name="Normal" xfId="0" builtinId="0"/>
    <cellStyle name="Normal 4" xfId="3" xr:uid="{00000000-0005-0000-0000-000001000000}"/>
    <cellStyle name="Porcentagem" xfId="2" builtinId="5"/>
    <cellStyle name="Vírgula" xfId="1" builtinId="3"/>
    <cellStyle name="Vírgula 2" xfId="4" xr:uid="{00000000-0005-0000-0000-000004000000}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356789101112131417" displayName="Tabela356789101112131417" ref="B9:O15" totalsRowCount="1" headerRowDxfId="154" dataDxfId="153" totalsRowDxfId="152" headerRowCellStyle="Vírgula" dataCellStyle="Vírgula" totalsRowCellStyle="Vírgula">
  <autoFilter ref="B9:O14" xr:uid="{00000000-0009-0000-0100-000010000000}"/>
  <tableColumns count="14">
    <tableColumn id="1" xr3:uid="{00000000-0010-0000-0000-000001000000}" name="Receitas" totalsRowLabel="  Total " dataDxfId="151" totalsRowDxfId="150" dataCellStyle="Vírgula"/>
    <tableColumn id="2" xr3:uid="{00000000-0010-0000-0000-000002000000}" name="JAN" totalsRowFunction="custom" dataDxfId="149" totalsRowDxfId="148" dataCellStyle="Vírgula">
      <totalsRowFormula>C10+C14</totalsRowFormula>
    </tableColumn>
    <tableColumn id="3" xr3:uid="{00000000-0010-0000-0000-000003000000}" name="FEV" totalsRowFunction="custom" dataDxfId="147" totalsRowDxfId="146" dataCellStyle="Vírgula">
      <totalsRowFormula>D10+D14</totalsRowFormula>
    </tableColumn>
    <tableColumn id="4" xr3:uid="{00000000-0010-0000-0000-000004000000}" name="MAR" totalsRowFunction="custom" dataDxfId="145" totalsRowDxfId="144" dataCellStyle="Vírgula">
      <totalsRowFormula>E10+E14</totalsRowFormula>
    </tableColumn>
    <tableColumn id="5" xr3:uid="{00000000-0010-0000-0000-000005000000}" name="ABR" totalsRowFunction="custom" dataDxfId="143" totalsRowDxfId="142" dataCellStyle="Vírgula">
      <totalsRowFormula>F10+F14</totalsRowFormula>
    </tableColumn>
    <tableColumn id="6" xr3:uid="{00000000-0010-0000-0000-000006000000}" name="MAI" totalsRowFunction="custom" dataDxfId="141" totalsRowDxfId="140" dataCellStyle="Vírgula">
      <totalsRowFormula>G10+G14</totalsRowFormula>
    </tableColumn>
    <tableColumn id="7" xr3:uid="{00000000-0010-0000-0000-000007000000}" name="JUN" totalsRowFunction="custom" dataDxfId="139" totalsRowDxfId="138" dataCellStyle="Vírgula">
      <totalsRowFormula>H10+H14</totalsRowFormula>
    </tableColumn>
    <tableColumn id="8" xr3:uid="{00000000-0010-0000-0000-000008000000}" name="JUL" totalsRowFunction="custom" dataDxfId="137" totalsRowDxfId="136" dataCellStyle="Vírgula">
      <totalsRowFormula>I10+I14</totalsRowFormula>
    </tableColumn>
    <tableColumn id="9" xr3:uid="{00000000-0010-0000-0000-000009000000}" name="AGO" totalsRowFunction="custom" dataDxfId="135" totalsRowDxfId="134" dataCellStyle="Vírgula">
      <totalsRowFormula>J10+J14</totalsRowFormula>
    </tableColumn>
    <tableColumn id="14" xr3:uid="{00000000-0010-0000-0000-00000E000000}" name="SET" totalsRowFunction="custom" dataDxfId="133" totalsRowDxfId="132" dataCellStyle="Vírgula">
      <totalsRowFormula>K10+K14</totalsRowFormula>
    </tableColumn>
    <tableColumn id="10" xr3:uid="{00000000-0010-0000-0000-00000A000000}" name="OUT" totalsRowFunction="custom" dataDxfId="131" totalsRowDxfId="130" dataCellStyle="Vírgula">
      <totalsRowFormula>L10+L14</totalsRowFormula>
    </tableColumn>
    <tableColumn id="11" xr3:uid="{00000000-0010-0000-0000-00000B000000}" name="NOV" totalsRowFunction="custom" dataDxfId="129" totalsRowDxfId="128" dataCellStyle="Vírgula">
      <totalsRowFormula>M10+M14</totalsRowFormula>
    </tableColumn>
    <tableColumn id="12" xr3:uid="{00000000-0010-0000-0000-00000C000000}" name="DEZ" totalsRowFunction="custom" dataDxfId="127" totalsRowDxfId="126" dataCellStyle="Vírgula">
      <totalsRowFormula>N10+N14</totalsRowFormula>
    </tableColumn>
    <tableColumn id="13" xr3:uid="{00000000-0010-0000-0000-00000D000000}" name="TOTAL" totalsRowFunction="custom" dataDxfId="125" totalsRowDxfId="124" dataCellStyle="Vírgula">
      <calculatedColumnFormula>SUM(C10:N10)</calculatedColumnFormula>
      <totalsRowFormula>O10+O14</totalsRow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1000000}" name="Tabela319" displayName="Tabela319" ref="B9:O17" totalsRowCount="1" headerRowDxfId="123" dataDxfId="122" totalsRowDxfId="121" headerRowCellStyle="Vírgula" dataCellStyle="Vírgula" totalsRowCellStyle="Vírgula">
  <autoFilter ref="B9:O16" xr:uid="{00000000-0009-0000-0100-000012000000}"/>
  <tableColumns count="14">
    <tableColumn id="1" xr3:uid="{00000000-0010-0000-0100-000001000000}" name="Receitas" totalsRowLabel="  Total " dataDxfId="120" totalsRowDxfId="119" dataCellStyle="Vírgula"/>
    <tableColumn id="2" xr3:uid="{00000000-0010-0000-0100-000002000000}" name="JAN" totalsRowFunction="custom" dataDxfId="118" totalsRowDxfId="117" dataCellStyle="Vírgula">
      <totalsRowFormula>C10+C13+C14+C15+C16</totalsRowFormula>
    </tableColumn>
    <tableColumn id="3" xr3:uid="{00000000-0010-0000-0100-000003000000}" name="FEV" totalsRowFunction="custom" dataDxfId="116" totalsRowDxfId="115" dataCellStyle="Vírgula">
      <totalsRowFormula>D10+D13+D14+D15+D16</totalsRowFormula>
    </tableColumn>
    <tableColumn id="4" xr3:uid="{00000000-0010-0000-0100-000004000000}" name="MAR" totalsRowFunction="custom" dataDxfId="114" totalsRowDxfId="113" dataCellStyle="Vírgula">
      <totalsRowFormula>E10+E13+E14+E15+E16</totalsRowFormula>
    </tableColumn>
    <tableColumn id="5" xr3:uid="{00000000-0010-0000-0100-000005000000}" name="ABR" totalsRowFunction="custom" dataDxfId="112" totalsRowDxfId="111" dataCellStyle="Vírgula">
      <totalsRowFormula>F10+F13+F14+F15+F16</totalsRowFormula>
    </tableColumn>
    <tableColumn id="6" xr3:uid="{00000000-0010-0000-0100-000006000000}" name="MAI" totalsRowFunction="custom" dataDxfId="110" totalsRowDxfId="109" dataCellStyle="Vírgula">
      <totalsRowFormula>G10+G13+G14+G15+G16</totalsRowFormula>
    </tableColumn>
    <tableColumn id="7" xr3:uid="{00000000-0010-0000-0100-000007000000}" name="JUN" totalsRowFunction="custom" dataDxfId="108" totalsRowDxfId="107" dataCellStyle="Vírgula">
      <totalsRowFormula>H10+H13+H14+H15+H16</totalsRowFormula>
    </tableColumn>
    <tableColumn id="8" xr3:uid="{00000000-0010-0000-0100-000008000000}" name="JUL" totalsRowFunction="custom" dataDxfId="106" totalsRowDxfId="105" dataCellStyle="Vírgula">
      <totalsRowFormula>I10+I13+I14+I15+I16</totalsRowFormula>
    </tableColumn>
    <tableColumn id="9" xr3:uid="{00000000-0010-0000-0100-000009000000}" name="AGO" totalsRowFunction="custom" dataDxfId="104" totalsRowDxfId="103" dataCellStyle="Vírgula">
      <totalsRowFormula>J10+J13+J14+J15+J16</totalsRowFormula>
    </tableColumn>
    <tableColumn id="14" xr3:uid="{00000000-0010-0000-0100-00000E000000}" name="SET" totalsRowFunction="custom" dataDxfId="102" totalsRowDxfId="101" dataCellStyle="Vírgula">
      <totalsRowFormula>K10+K13+K14+K15+K16</totalsRowFormula>
    </tableColumn>
    <tableColumn id="10" xr3:uid="{00000000-0010-0000-0100-00000A000000}" name="OUT" totalsRowFunction="custom" dataDxfId="100" totalsRowDxfId="99" dataCellStyle="Vírgula">
      <totalsRowFormula>L10+L13+L14+L15+L16</totalsRowFormula>
    </tableColumn>
    <tableColumn id="11" xr3:uid="{00000000-0010-0000-0100-00000B000000}" name="NOV" totalsRowFunction="custom" dataDxfId="98" totalsRowDxfId="97" dataCellStyle="Vírgula">
      <totalsRowFormula>M10+M13+M14+M15+M16</totalsRowFormula>
    </tableColumn>
    <tableColumn id="12" xr3:uid="{00000000-0010-0000-0100-00000C000000}" name="DEZ" totalsRowFunction="custom" dataDxfId="96" totalsRowDxfId="95" dataCellStyle="Vírgula">
      <totalsRowFormula>N10+N13+N14+N15+N16</totalsRowFormula>
    </tableColumn>
    <tableColumn id="13" xr3:uid="{00000000-0010-0000-0100-00000D000000}" name="TOTAL" totalsRowFunction="custom" dataDxfId="94" totalsRowDxfId="93" dataCellStyle="Vírgula">
      <calculatedColumnFormula>SUM(C10:N10)</calculatedColumnFormula>
      <totalsRowFormula>O10+O13+O14+O15+O16</totalsRow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2000000}" name="Tabela356789101118" displayName="Tabela356789101118" ref="B9:O13" totalsRowCount="1" headerRowDxfId="92" dataDxfId="91" totalsRowDxfId="90" headerRowCellStyle="Vírgula" dataCellStyle="Vírgula" totalsRowCellStyle="Vírgula">
  <autoFilter ref="B9:O12" xr:uid="{00000000-0009-0000-0100-000011000000}"/>
  <tableColumns count="14">
    <tableColumn id="1" xr3:uid="{00000000-0010-0000-0200-000001000000}" name="Receitas" totalsRowLabel="  Total " dataDxfId="89" totalsRowDxfId="88" dataCellStyle="Vírgula"/>
    <tableColumn id="2" xr3:uid="{00000000-0010-0000-0200-000002000000}" name="JAN" totalsRowFunction="custom" dataDxfId="87" totalsRowDxfId="86" dataCellStyle="Vírgula">
      <totalsRowFormula>C10+C12</totalsRowFormula>
    </tableColumn>
    <tableColumn id="3" xr3:uid="{00000000-0010-0000-0200-000003000000}" name="FEV" totalsRowFunction="custom" dataDxfId="85" totalsRowDxfId="84" dataCellStyle="Vírgula">
      <totalsRowFormula>D10+D12</totalsRowFormula>
    </tableColumn>
    <tableColumn id="4" xr3:uid="{00000000-0010-0000-0200-000004000000}" name="MAR" totalsRowFunction="custom" dataDxfId="83" totalsRowDxfId="82" dataCellStyle="Vírgula">
      <totalsRowFormula>E10+E12</totalsRowFormula>
    </tableColumn>
    <tableColumn id="5" xr3:uid="{00000000-0010-0000-0200-000005000000}" name="ABR" totalsRowFunction="custom" dataDxfId="81" totalsRowDxfId="80" dataCellStyle="Vírgula">
      <totalsRowFormula>F10+F12</totalsRowFormula>
    </tableColumn>
    <tableColumn id="6" xr3:uid="{00000000-0010-0000-0200-000006000000}" name="MAI" totalsRowFunction="custom" dataDxfId="79" totalsRowDxfId="78" dataCellStyle="Vírgula">
      <totalsRowFormula>G10+G12</totalsRowFormula>
    </tableColumn>
    <tableColumn id="7" xr3:uid="{00000000-0010-0000-0200-000007000000}" name="JUN" totalsRowFunction="custom" dataDxfId="77" totalsRowDxfId="76" dataCellStyle="Vírgula">
      <totalsRowFormula>H10+H12</totalsRowFormula>
    </tableColumn>
    <tableColumn id="8" xr3:uid="{00000000-0010-0000-0200-000008000000}" name="JUL" totalsRowFunction="custom" dataDxfId="75" totalsRowDxfId="74" dataCellStyle="Vírgula">
      <totalsRowFormula>I10+I12</totalsRowFormula>
    </tableColumn>
    <tableColumn id="9" xr3:uid="{00000000-0010-0000-0200-000009000000}" name="AGO" totalsRowFunction="custom" dataDxfId="73" totalsRowDxfId="72" dataCellStyle="Vírgula">
      <totalsRowFormula>J10+J12</totalsRowFormula>
    </tableColumn>
    <tableColumn id="14" xr3:uid="{00000000-0010-0000-0200-00000E000000}" name="SET" totalsRowFunction="custom" dataDxfId="71" totalsRowDxfId="70" dataCellStyle="Vírgula">
      <totalsRowFormula>K10+K12</totalsRowFormula>
    </tableColumn>
    <tableColumn id="10" xr3:uid="{00000000-0010-0000-0200-00000A000000}" name="OUT" totalsRowFunction="custom" dataDxfId="69" totalsRowDxfId="68" dataCellStyle="Vírgula">
      <totalsRowFormula>L10+L12</totalsRowFormula>
    </tableColumn>
    <tableColumn id="11" xr3:uid="{00000000-0010-0000-0200-00000B000000}" name="NOV" totalsRowFunction="custom" dataDxfId="67" totalsRowDxfId="66" dataCellStyle="Vírgula">
      <totalsRowFormula>M10+M12</totalsRowFormula>
    </tableColumn>
    <tableColumn id="12" xr3:uid="{00000000-0010-0000-0200-00000C000000}" name="DEZ" totalsRowFunction="custom" dataDxfId="65" totalsRowDxfId="64" dataCellStyle="Vírgula">
      <totalsRowFormula>N10+N12</totalsRowFormula>
    </tableColumn>
    <tableColumn id="13" xr3:uid="{00000000-0010-0000-0200-00000D000000}" name="TOTAL" totalsRowFunction="custom" dataDxfId="63" totalsRowDxfId="62" dataCellStyle="Vírgula">
      <calculatedColumnFormula>SUM(C10:N10)</calculatedColumnFormula>
      <totalsRowFormula>O10+O12</totalsRow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3000000}" name="Tabela3520" displayName="Tabela3520" ref="B9:O13" totalsRowCount="1" headerRowDxfId="61" dataDxfId="60" totalsRowDxfId="59" headerRowCellStyle="Vírgula" dataCellStyle="Vírgula" totalsRowCellStyle="Vírgula">
  <autoFilter ref="B9:O12" xr:uid="{00000000-0009-0000-0100-000013000000}"/>
  <tableColumns count="14">
    <tableColumn id="1" xr3:uid="{00000000-0010-0000-0300-000001000000}" name="Receitas" totalsRowLabel="  Total " dataDxfId="58" totalsRowDxfId="57" dataCellStyle="Vírgula"/>
    <tableColumn id="2" xr3:uid="{00000000-0010-0000-0300-000002000000}" name="JAN" totalsRowFunction="custom" dataDxfId="56" totalsRowDxfId="55" dataCellStyle="Vírgula">
      <totalsRowFormula>C10+C12</totalsRowFormula>
    </tableColumn>
    <tableColumn id="3" xr3:uid="{00000000-0010-0000-0300-000003000000}" name="FEV" totalsRowFunction="custom" dataDxfId="54" totalsRowDxfId="53" dataCellStyle="Vírgula">
      <totalsRowFormula>D10+D12</totalsRowFormula>
    </tableColumn>
    <tableColumn id="4" xr3:uid="{00000000-0010-0000-0300-000004000000}" name="MAR" totalsRowFunction="custom" dataDxfId="52" totalsRowDxfId="51" dataCellStyle="Vírgula">
      <totalsRowFormula>E10+E12</totalsRowFormula>
    </tableColumn>
    <tableColumn id="5" xr3:uid="{00000000-0010-0000-0300-000005000000}" name="ABR" totalsRowFunction="custom" dataDxfId="50" totalsRowDxfId="49" dataCellStyle="Vírgula">
      <totalsRowFormula>F10+F12</totalsRowFormula>
    </tableColumn>
    <tableColumn id="6" xr3:uid="{00000000-0010-0000-0300-000006000000}" name="MAI" totalsRowFunction="custom" dataDxfId="48" totalsRowDxfId="47" dataCellStyle="Vírgula">
      <totalsRowFormula>G10+G12</totalsRowFormula>
    </tableColumn>
    <tableColumn id="7" xr3:uid="{00000000-0010-0000-0300-000007000000}" name="JUN" totalsRowFunction="custom" dataDxfId="46" totalsRowDxfId="45" dataCellStyle="Vírgula">
      <totalsRowFormula>H10+H12</totalsRowFormula>
    </tableColumn>
    <tableColumn id="8" xr3:uid="{00000000-0010-0000-0300-000008000000}" name="JUL" totalsRowFunction="custom" dataDxfId="44" totalsRowDxfId="43" dataCellStyle="Vírgula">
      <totalsRowFormula>I10+I12</totalsRowFormula>
    </tableColumn>
    <tableColumn id="9" xr3:uid="{00000000-0010-0000-0300-000009000000}" name="AGO" totalsRowFunction="custom" dataDxfId="42" totalsRowDxfId="41" dataCellStyle="Vírgula">
      <totalsRowFormula>J10+J12</totalsRowFormula>
    </tableColumn>
    <tableColumn id="14" xr3:uid="{00000000-0010-0000-0300-00000E000000}" name="SET" totalsRowFunction="custom" dataDxfId="40" totalsRowDxfId="39" dataCellStyle="Vírgula">
      <totalsRowFormula>K10+K12</totalsRowFormula>
    </tableColumn>
    <tableColumn id="10" xr3:uid="{00000000-0010-0000-0300-00000A000000}" name="OUT" totalsRowFunction="custom" dataDxfId="38" totalsRowDxfId="37" dataCellStyle="Vírgula">
      <totalsRowFormula>L10+L12</totalsRowFormula>
    </tableColumn>
    <tableColumn id="11" xr3:uid="{00000000-0010-0000-0300-00000B000000}" name="NOV" totalsRowFunction="custom" dataDxfId="36" totalsRowDxfId="35" dataCellStyle="Vírgula">
      <totalsRowFormula>M10+M12</totalsRowFormula>
    </tableColumn>
    <tableColumn id="12" xr3:uid="{00000000-0010-0000-0300-00000C000000}" name="DEZ" totalsRowFunction="custom" dataDxfId="34" totalsRowDxfId="33" dataCellStyle="Vírgula">
      <totalsRowFormula>N10+N12</totalsRowFormula>
    </tableColumn>
    <tableColumn id="13" xr3:uid="{00000000-0010-0000-0300-00000D000000}" name="TOTAL" totalsRowFunction="custom" dataDxfId="32" totalsRowDxfId="31" dataCellStyle="Vírgula">
      <calculatedColumnFormula>SUM(C10:N10)</calculatedColumnFormula>
      <totalsRowFormula>O10+O12</totalsRowFormula>
    </tableColumn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4000000}" name="Tabela3567821" displayName="Tabela3567821" ref="B9:O12" totalsRowCount="1" headerRowDxfId="30" dataDxfId="29" totalsRowDxfId="28" headerRowCellStyle="Vírgula" dataCellStyle="Vírgula" totalsRowCellStyle="Vírgula">
  <autoFilter ref="B9:O11" xr:uid="{00000000-0009-0000-0100-000014000000}"/>
  <tableColumns count="14">
    <tableColumn id="1" xr3:uid="{00000000-0010-0000-0400-000001000000}" name="Receitas" totalsRowLabel="  Total " dataDxfId="27" totalsRowDxfId="26" dataCellStyle="Vírgula"/>
    <tableColumn id="2" xr3:uid="{00000000-0010-0000-0400-000002000000}" name="JAN" totalsRowFunction="custom" dataDxfId="25" totalsRowDxfId="24" dataCellStyle="Vírgula">
      <totalsRowFormula>C10+C11</totalsRowFormula>
    </tableColumn>
    <tableColumn id="3" xr3:uid="{00000000-0010-0000-0400-000003000000}" name="FEV" totalsRowFunction="custom" dataDxfId="23" totalsRowDxfId="22" dataCellStyle="Vírgula">
      <totalsRowFormula>D10+D11</totalsRowFormula>
    </tableColumn>
    <tableColumn id="4" xr3:uid="{00000000-0010-0000-0400-000004000000}" name="MAR" totalsRowFunction="custom" dataDxfId="21" totalsRowDxfId="20" dataCellStyle="Vírgula">
      <totalsRowFormula>E10+E11</totalsRowFormula>
    </tableColumn>
    <tableColumn id="5" xr3:uid="{00000000-0010-0000-0400-000005000000}" name="ABR" totalsRowFunction="custom" dataDxfId="19" totalsRowDxfId="18" dataCellStyle="Vírgula">
      <totalsRowFormula>F10+F11</totalsRowFormula>
    </tableColumn>
    <tableColumn id="6" xr3:uid="{00000000-0010-0000-0400-000006000000}" name="MAI" totalsRowFunction="custom" dataDxfId="17" totalsRowDxfId="16" dataCellStyle="Vírgula">
      <totalsRowFormula>G10+G11</totalsRowFormula>
    </tableColumn>
    <tableColumn id="7" xr3:uid="{00000000-0010-0000-0400-000007000000}" name="JUN" totalsRowFunction="custom" dataDxfId="15" totalsRowDxfId="14" dataCellStyle="Vírgula">
      <totalsRowFormula>H10+H11</totalsRowFormula>
    </tableColumn>
    <tableColumn id="8" xr3:uid="{00000000-0010-0000-0400-000008000000}" name="JUL" totalsRowFunction="custom" dataDxfId="13" totalsRowDxfId="12" dataCellStyle="Vírgula">
      <totalsRowFormula>I10+I11</totalsRowFormula>
    </tableColumn>
    <tableColumn id="9" xr3:uid="{00000000-0010-0000-0400-000009000000}" name="AGO" totalsRowFunction="custom" dataDxfId="11" totalsRowDxfId="10" dataCellStyle="Vírgula">
      <totalsRowFormula>J10+J11</totalsRowFormula>
    </tableColumn>
    <tableColumn id="14" xr3:uid="{00000000-0010-0000-0400-00000E000000}" name="SET" totalsRowFunction="custom" dataDxfId="9" totalsRowDxfId="8" dataCellStyle="Vírgula">
      <totalsRowFormula>K10+K11</totalsRowFormula>
    </tableColumn>
    <tableColumn id="10" xr3:uid="{00000000-0010-0000-0400-00000A000000}" name="OUT" totalsRowFunction="custom" dataDxfId="7" totalsRowDxfId="6" dataCellStyle="Vírgula">
      <totalsRowFormula>L10+L11</totalsRowFormula>
    </tableColumn>
    <tableColumn id="11" xr3:uid="{00000000-0010-0000-0400-00000B000000}" name="NOV" totalsRowFunction="custom" dataDxfId="5" totalsRowDxfId="4" dataCellStyle="Vírgula">
      <totalsRowFormula>M10+M11</totalsRowFormula>
    </tableColumn>
    <tableColumn id="12" xr3:uid="{00000000-0010-0000-0400-00000C000000}" name="DEZ" totalsRowFunction="custom" dataDxfId="3" totalsRowDxfId="2" dataCellStyle="Vírgula">
      <totalsRowFormula>N10+N11</totalsRowFormula>
    </tableColumn>
    <tableColumn id="13" xr3:uid="{00000000-0010-0000-0400-00000D000000}" name="TOTAL" totalsRowFunction="custom" dataDxfId="1" totalsRowDxfId="0" dataCellStyle="Vírgula">
      <calculatedColumnFormula>SUM(C10:N10)</calculatedColumnFormula>
      <totalsRowFormula>O10+O11</totalsRow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7"/>
  <sheetViews>
    <sheetView showGridLines="0" tabSelected="1" view="pageBreakPreview" zoomScale="60" zoomScaleNormal="93" workbookViewId="0">
      <pane xSplit="2" ySplit="9" topLeftCell="C10" activePane="bottomRight" state="frozen"/>
      <selection activeCell="C21" sqref="C21"/>
      <selection pane="topRight" activeCell="C21" sqref="C21"/>
      <selection pane="bottomLeft" activeCell="C21" sqref="C21"/>
      <selection pane="bottomRight" activeCell="C2" sqref="C2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11" width="19.140625" style="2" bestFit="1" customWidth="1"/>
    <col min="12" max="12" width="19.28515625" style="2" customWidth="1"/>
    <col min="13" max="13" width="18.85546875" style="2" customWidth="1"/>
    <col min="14" max="14" width="19.140625" style="2" bestFit="1" customWidth="1"/>
    <col min="15" max="15" width="21" style="2" bestFit="1" customWidth="1"/>
    <col min="16" max="16" width="9.140625" style="2"/>
    <col min="17" max="17" width="13.85546875" style="2" bestFit="1" customWidth="1"/>
    <col min="18" max="16384" width="9.140625" style="2"/>
  </cols>
  <sheetData>
    <row r="1" spans="2:17" ht="23.1" customHeight="1" x14ac:dyDescent="0.25">
      <c r="B1" s="7" t="s">
        <v>38</v>
      </c>
      <c r="C1" s="30">
        <v>44203</v>
      </c>
    </row>
    <row r="2" spans="2:17" ht="23.1" customHeight="1" x14ac:dyDescent="0.25">
      <c r="B2" s="7" t="s">
        <v>37</v>
      </c>
    </row>
    <row r="3" spans="2:17" ht="23.1" customHeight="1" x14ac:dyDescent="0.25">
      <c r="B3" s="7" t="s">
        <v>27</v>
      </c>
    </row>
    <row r="4" spans="2:17" ht="23.1" customHeight="1" x14ac:dyDescent="0.25">
      <c r="B4" s="7" t="s">
        <v>34</v>
      </c>
    </row>
    <row r="5" spans="2:17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7" ht="23.1" customHeight="1" x14ac:dyDescent="0.25">
      <c r="B6" s="27" t="s">
        <v>35</v>
      </c>
      <c r="C6" s="28">
        <f>$O$6/12</f>
        <v>107055200.58333333</v>
      </c>
      <c r="D6" s="28">
        <f t="shared" ref="D6:N6" si="0">$O$6/12</f>
        <v>107055200.58333333</v>
      </c>
      <c r="E6" s="28">
        <f t="shared" si="0"/>
        <v>107055200.58333333</v>
      </c>
      <c r="F6" s="28">
        <f t="shared" si="0"/>
        <v>107055200.58333333</v>
      </c>
      <c r="G6" s="28">
        <f t="shared" si="0"/>
        <v>107055200.58333333</v>
      </c>
      <c r="H6" s="28">
        <f t="shared" si="0"/>
        <v>107055200.58333333</v>
      </c>
      <c r="I6" s="28">
        <f t="shared" si="0"/>
        <v>107055200.58333333</v>
      </c>
      <c r="J6" s="28">
        <f t="shared" si="0"/>
        <v>107055200.58333333</v>
      </c>
      <c r="K6" s="28">
        <f t="shared" si="0"/>
        <v>107055200.58333333</v>
      </c>
      <c r="L6" s="28">
        <f t="shared" si="0"/>
        <v>107055200.58333333</v>
      </c>
      <c r="M6" s="28">
        <f t="shared" si="0"/>
        <v>107055200.58333333</v>
      </c>
      <c r="N6" s="28">
        <f t="shared" si="0"/>
        <v>107055200.58333333</v>
      </c>
      <c r="O6" s="29">
        <f>1261195407+23467000</f>
        <v>1284662407</v>
      </c>
    </row>
    <row r="7" spans="2:17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7" ht="23.1" customHeight="1" x14ac:dyDescent="0.25">
      <c r="B8" s="7" t="s">
        <v>33</v>
      </c>
    </row>
    <row r="9" spans="2:17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7" ht="18" customHeight="1" x14ac:dyDescent="0.25">
      <c r="B10" s="2" t="s">
        <v>25</v>
      </c>
      <c r="C10" s="2">
        <f t="shared" ref="C10:N10" si="1">SUM(C11:C13)</f>
        <v>89975570.489999995</v>
      </c>
      <c r="D10" s="2">
        <f t="shared" si="1"/>
        <v>73871995.650000006</v>
      </c>
      <c r="E10" s="2">
        <f t="shared" si="1"/>
        <v>115894313.41</v>
      </c>
      <c r="F10" s="2">
        <f t="shared" si="1"/>
        <v>93051590.939999998</v>
      </c>
      <c r="G10" s="2">
        <f>SUM(G11:G13)</f>
        <v>84064816.230000004</v>
      </c>
      <c r="H10" s="2">
        <f t="shared" si="1"/>
        <v>109361100</v>
      </c>
      <c r="I10" s="2">
        <f>SUM(I11:I13)</f>
        <v>99361100</v>
      </c>
      <c r="J10" s="2">
        <f t="shared" si="1"/>
        <v>89361100</v>
      </c>
      <c r="K10" s="2">
        <f t="shared" si="1"/>
        <v>97733500</v>
      </c>
      <c r="L10" s="2">
        <f t="shared" si="1"/>
        <v>101763032.98999999</v>
      </c>
      <c r="M10" s="2">
        <f t="shared" si="1"/>
        <v>101757584.12</v>
      </c>
      <c r="N10" s="2">
        <f t="shared" si="1"/>
        <v>110112166.67</v>
      </c>
      <c r="O10" s="2">
        <f>SUM(C10:N10)</f>
        <v>1166307870.5</v>
      </c>
    </row>
    <row r="11" spans="2:17" s="8" customFormat="1" ht="18" customHeight="1" x14ac:dyDescent="0.25">
      <c r="B11" s="6" t="s">
        <v>31</v>
      </c>
      <c r="C11" s="8">
        <v>16009250</v>
      </c>
      <c r="D11" s="8" t="s">
        <v>36</v>
      </c>
      <c r="E11" s="8">
        <v>32018500</v>
      </c>
      <c r="F11" s="8">
        <v>11274650</v>
      </c>
      <c r="G11" s="8">
        <v>12852850</v>
      </c>
      <c r="H11" s="8">
        <v>12852850</v>
      </c>
      <c r="I11" s="8">
        <v>12852850</v>
      </c>
      <c r="J11" s="8">
        <v>12852850</v>
      </c>
      <c r="K11" s="8">
        <v>16009250</v>
      </c>
      <c r="L11" s="8">
        <v>16009250</v>
      </c>
      <c r="M11" s="8">
        <v>16009250</v>
      </c>
      <c r="N11" s="8">
        <v>16009250</v>
      </c>
      <c r="O11" s="8">
        <f>SUM(C11:N11)</f>
        <v>174750800</v>
      </c>
      <c r="Q11" s="20">
        <f>8099473.02+6721693.66</f>
        <v>14821166.68</v>
      </c>
    </row>
    <row r="12" spans="2:17" s="8" customFormat="1" ht="18" customHeight="1" x14ac:dyDescent="0.25">
      <c r="B12" s="6" t="s">
        <v>28</v>
      </c>
      <c r="C12" s="8">
        <v>73966320.489999995</v>
      </c>
      <c r="D12" s="8">
        <v>73871995.650000006</v>
      </c>
      <c r="E12" s="8">
        <v>73875813.409999996</v>
      </c>
      <c r="F12" s="8">
        <v>81776940.939999998</v>
      </c>
      <c r="G12" s="8">
        <v>71211966.230000004</v>
      </c>
      <c r="H12" s="8">
        <v>76508250</v>
      </c>
      <c r="I12" s="8">
        <v>76508250</v>
      </c>
      <c r="J12" s="8">
        <v>76508250</v>
      </c>
      <c r="K12" s="8">
        <v>81724250</v>
      </c>
      <c r="L12" s="8">
        <v>85753782.989999995</v>
      </c>
      <c r="M12" s="8">
        <v>85748334.120000005</v>
      </c>
      <c r="N12" s="8">
        <v>83102916.670000002</v>
      </c>
      <c r="O12" s="8">
        <f>SUM(C12:N12)</f>
        <v>940557070.5</v>
      </c>
      <c r="Q12" s="20">
        <f>45000000+53774333.03</f>
        <v>98774333.030000001</v>
      </c>
    </row>
    <row r="13" spans="2:17" s="8" customFormat="1" ht="16.5" x14ac:dyDescent="0.25">
      <c r="B13" s="6" t="s">
        <v>29</v>
      </c>
      <c r="C13" s="8">
        <v>0</v>
      </c>
      <c r="D13" s="8">
        <v>0</v>
      </c>
      <c r="E13" s="8">
        <v>10000000</v>
      </c>
      <c r="F13" s="17">
        <v>0</v>
      </c>
      <c r="G13" s="8">
        <v>0</v>
      </c>
      <c r="H13" s="8">
        <v>20000000</v>
      </c>
      <c r="I13" s="8">
        <v>10000000</v>
      </c>
      <c r="J13" s="8">
        <v>0</v>
      </c>
      <c r="K13" s="8">
        <v>0</v>
      </c>
      <c r="L13" s="8">
        <v>0</v>
      </c>
      <c r="M13" s="8">
        <v>0</v>
      </c>
      <c r="N13" s="8">
        <v>11000000</v>
      </c>
      <c r="O13" s="2">
        <f>SUM(C13:N13)</f>
        <v>51000000</v>
      </c>
    </row>
    <row r="14" spans="2:17" ht="18" customHeight="1" x14ac:dyDescent="0.25">
      <c r="B14" s="2" t="s">
        <v>3</v>
      </c>
      <c r="C14" s="2">
        <v>408565.39</v>
      </c>
      <c r="D14" s="2">
        <v>333672.78999999998</v>
      </c>
      <c r="E14" s="2">
        <v>424314.31</v>
      </c>
      <c r="F14" s="2">
        <v>373107.20000000001</v>
      </c>
      <c r="G14" s="2">
        <v>337105.25</v>
      </c>
      <c r="H14" s="2">
        <v>0</v>
      </c>
      <c r="I14" s="2">
        <v>240662.75</v>
      </c>
      <c r="J14" s="2">
        <v>204216.12</v>
      </c>
      <c r="K14" s="2">
        <v>185977.69</v>
      </c>
      <c r="L14" s="2">
        <v>196397.88</v>
      </c>
      <c r="M14" s="2">
        <v>189226.73</v>
      </c>
      <c r="N14" s="2">
        <v>177197.04</v>
      </c>
      <c r="O14" s="2">
        <f>SUM(C14:N14)</f>
        <v>3070443.15</v>
      </c>
    </row>
    <row r="15" spans="2:17" ht="23.1" customHeight="1" x14ac:dyDescent="0.25">
      <c r="B15" s="24" t="s">
        <v>30</v>
      </c>
      <c r="C15" s="25">
        <f t="shared" ref="C15:O15" si="2">C10+C14</f>
        <v>90384135.879999995</v>
      </c>
      <c r="D15" s="25">
        <f t="shared" si="2"/>
        <v>74205668.440000013</v>
      </c>
      <c r="E15" s="25">
        <f t="shared" si="2"/>
        <v>116318627.72</v>
      </c>
      <c r="F15" s="25">
        <f t="shared" si="2"/>
        <v>93424698.140000001</v>
      </c>
      <c r="G15" s="25">
        <f>G10+G14</f>
        <v>84401921.480000004</v>
      </c>
      <c r="H15" s="25">
        <f t="shared" si="2"/>
        <v>109361100</v>
      </c>
      <c r="I15" s="25">
        <f t="shared" si="2"/>
        <v>99601762.75</v>
      </c>
      <c r="J15" s="25">
        <f t="shared" si="2"/>
        <v>89565316.120000005</v>
      </c>
      <c r="K15" s="25">
        <f t="shared" si="2"/>
        <v>97919477.689999998</v>
      </c>
      <c r="L15" s="25">
        <f t="shared" si="2"/>
        <v>101959430.86999999</v>
      </c>
      <c r="M15" s="25">
        <f t="shared" si="2"/>
        <v>101946810.85000001</v>
      </c>
      <c r="N15" s="25">
        <f t="shared" si="2"/>
        <v>110289363.71000001</v>
      </c>
      <c r="O15" s="25">
        <f t="shared" si="2"/>
        <v>1169378313.6500001</v>
      </c>
    </row>
    <row r="17" spans="2:15" ht="23.1" customHeight="1" x14ac:dyDescent="0.25">
      <c r="B17" s="12"/>
      <c r="C17" s="13"/>
      <c r="D17" s="13"/>
      <c r="E17" s="13"/>
      <c r="F17" s="13"/>
      <c r="G17" s="13"/>
      <c r="H17" s="14"/>
      <c r="I17" s="14"/>
      <c r="J17" s="13"/>
      <c r="K17" s="13"/>
      <c r="L17" s="13">
        <f>Tabela356789101112131417[[#Totals],[OUT]]+Tabela356789101118[[#Totals],[OUT]]+Tabela319[[#Totals],[OUT]]+Tabela3520[[#Totals],[OUT]]+Tabela3567821[[#Totals],[OUT]]</f>
        <v>113850345.87999998</v>
      </c>
      <c r="M17" s="13">
        <f>Tabela356789101112131417[[#Totals],[NOV]]+Tabela356789101118[[#Totals],[NOV]]+Tabela319[[#Totals],[NOV]]+Tabela3520[[#Totals],[NOV]]+Tabela3567821[[#Totals],[NOV]]</f>
        <v>113704478.41000001</v>
      </c>
      <c r="N17" s="13">
        <f>Tabela356789101112131417[[#Totals],[DEZ]]+Tabela356789101118[[#Totals],[DEZ]]+Tabela319[[#Totals],[DEZ]]+Tabela3520[[#Totals],[DEZ]]+Tabela3567821[[#Totals],[DEZ]]</f>
        <v>124451150.16</v>
      </c>
      <c r="O17" s="13">
        <v>185090000</v>
      </c>
    </row>
    <row r="18" spans="2:15" ht="23.1" customHeight="1" x14ac:dyDescent="0.25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>
        <f>O17-O13</f>
        <v>134090000</v>
      </c>
    </row>
    <row r="19" spans="2:15" ht="23.1" customHeight="1" x14ac:dyDescent="0.25">
      <c r="D19" s="13"/>
      <c r="E19" s="15"/>
      <c r="F19" s="13"/>
      <c r="G19" s="13"/>
      <c r="H19" s="13"/>
      <c r="I19" s="14"/>
      <c r="J19" s="13"/>
      <c r="K19" s="13"/>
      <c r="L19" s="13"/>
      <c r="M19" s="15"/>
      <c r="N19" s="13"/>
      <c r="O19" s="13"/>
    </row>
    <row r="20" spans="2:15" ht="23.1" customHeight="1" x14ac:dyDescent="0.25">
      <c r="D20" s="13"/>
      <c r="E20" s="13"/>
      <c r="F20" s="13"/>
      <c r="G20" s="13"/>
      <c r="H20" s="13"/>
      <c r="I20" s="13"/>
      <c r="J20" s="13">
        <v>39446796</v>
      </c>
      <c r="K20" s="13"/>
      <c r="L20" s="13"/>
      <c r="M20" s="13"/>
      <c r="N20" s="13"/>
      <c r="O20" s="13"/>
    </row>
    <row r="21" spans="2:15" ht="23.1" customHeight="1" x14ac:dyDescent="0.25">
      <c r="C21" s="13">
        <f>Tabela356789101112131417[[#Totals],[JAN]]+Tabela319[[#Totals],[JAN]]+Tabela356789101118[[#Totals],[JAN]]+Tabela3520[[#Totals],[JAN]]+Tabela3567821[[#Totals],[JAN]]</f>
        <v>102554773.89</v>
      </c>
      <c r="D21" s="13" t="e">
        <f>Tabela356789101112131417[[#Totals],[FEV]]+Tabela319[[#Totals],[FEV]]+Tabela356789101118[[#Totals],[FEV]]+Tabela3520[[#Totals],[FEV]]+Tabela3567821[[#Totals],[FEV]]</f>
        <v>#VALUE!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>
        <v>184679047.99000001</v>
      </c>
    </row>
    <row r="22" spans="2:15" ht="23.1" customHeight="1" x14ac:dyDescent="0.2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ht="23.1" customHeight="1" x14ac:dyDescent="0.25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ht="23.1" customHeight="1" x14ac:dyDescent="0.25">
      <c r="C24" s="13"/>
      <c r="D24" s="13"/>
      <c r="E24" s="13"/>
      <c r="F24" s="13"/>
      <c r="G24" s="13"/>
      <c r="H24" s="13"/>
      <c r="I24" s="13"/>
      <c r="J24" s="13"/>
      <c r="K24" s="13"/>
      <c r="L24" s="16"/>
      <c r="M24" s="13"/>
      <c r="N24" s="13"/>
      <c r="O24" s="13"/>
    </row>
    <row r="25" spans="2:15" ht="23.1" customHeight="1" x14ac:dyDescent="0.2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ht="23.1" customHeight="1" x14ac:dyDescent="0.2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ht="23.1" customHeight="1" x14ac:dyDescent="0.2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ignoredErrors>
    <ignoredError sqref="O10 O12 O11 O14 O13" calculatedColumn="1"/>
    <ignoredError sqref="H10 C10 D10:F10 J10:N10" formulaRange="1" calculatedColumn="1"/>
  </ignoredError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5"/>
  <sheetViews>
    <sheetView showGridLines="0" tabSelected="1" view="pageBreakPreview" topLeftCell="B1" zoomScale="60" zoomScaleNormal="100" workbookViewId="0">
      <pane xSplit="1" ySplit="9" topLeftCell="C10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7.28515625" style="2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21" style="2" bestFit="1" customWidth="1"/>
    <col min="16" max="16384" width="9.140625" style="2"/>
  </cols>
  <sheetData>
    <row r="1" spans="2:15" ht="23.1" customHeight="1" x14ac:dyDescent="0.25">
      <c r="B1" s="7" t="s">
        <v>38</v>
      </c>
      <c r="C1" s="30">
        <v>44203</v>
      </c>
    </row>
    <row r="2" spans="2:15" ht="23.1" customHeight="1" x14ac:dyDescent="0.25">
      <c r="B2" s="7" t="s">
        <v>37</v>
      </c>
    </row>
    <row r="3" spans="2:15" ht="23.1" customHeight="1" x14ac:dyDescent="0.25">
      <c r="B3" s="7" t="s">
        <v>18</v>
      </c>
    </row>
    <row r="4" spans="2:15" ht="23.1" customHeight="1" x14ac:dyDescent="0.25">
      <c r="B4" s="7" t="s">
        <v>34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35</v>
      </c>
      <c r="C6" s="28">
        <f>$O$6/12</f>
        <v>10899166.666666666</v>
      </c>
      <c r="D6" s="28">
        <f t="shared" ref="D6:N6" si="0">$O$6/12</f>
        <v>10899166.666666666</v>
      </c>
      <c r="E6" s="28">
        <f t="shared" si="0"/>
        <v>10899166.666666666</v>
      </c>
      <c r="F6" s="28">
        <f t="shared" si="0"/>
        <v>10899166.666666666</v>
      </c>
      <c r="G6" s="28">
        <f t="shared" si="0"/>
        <v>10899166.666666666</v>
      </c>
      <c r="H6" s="28">
        <f t="shared" si="0"/>
        <v>10899166.666666666</v>
      </c>
      <c r="I6" s="28">
        <f t="shared" si="0"/>
        <v>10899166.666666666</v>
      </c>
      <c r="J6" s="28">
        <f t="shared" si="0"/>
        <v>10899166.666666666</v>
      </c>
      <c r="K6" s="28">
        <f t="shared" si="0"/>
        <v>10899166.666666666</v>
      </c>
      <c r="L6" s="28">
        <f t="shared" si="0"/>
        <v>10899166.666666666</v>
      </c>
      <c r="M6" s="28">
        <f t="shared" si="0"/>
        <v>10899166.666666666</v>
      </c>
      <c r="N6" s="28">
        <f t="shared" si="0"/>
        <v>10899166.666666666</v>
      </c>
      <c r="O6" s="29">
        <v>130790000</v>
      </c>
    </row>
    <row r="7" spans="2:15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23.1" customHeight="1" x14ac:dyDescent="0.25">
      <c r="B8" s="7" t="s">
        <v>33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</v>
      </c>
      <c r="C10" s="2">
        <f t="shared" ref="C10:N10" si="1">SUM(C11:C12)</f>
        <v>10002807.619999999</v>
      </c>
      <c r="D10" s="2">
        <f t="shared" si="1"/>
        <v>11405955.07</v>
      </c>
      <c r="E10" s="2">
        <f t="shared" si="1"/>
        <v>8779711.8200000003</v>
      </c>
      <c r="F10" s="2">
        <f t="shared" si="1"/>
        <v>6117543.75</v>
      </c>
      <c r="G10" s="2">
        <f t="shared" si="1"/>
        <v>7621074.6400000006</v>
      </c>
      <c r="H10" s="2">
        <f t="shared" si="1"/>
        <v>8190866.0300000003</v>
      </c>
      <c r="I10" s="2">
        <f t="shared" si="1"/>
        <v>11080306.49</v>
      </c>
      <c r="J10" s="2">
        <f t="shared" si="1"/>
        <v>11485490.960000001</v>
      </c>
      <c r="K10" s="2">
        <f t="shared" si="1"/>
        <v>10616946.379999999</v>
      </c>
      <c r="L10" s="2">
        <f t="shared" si="1"/>
        <v>10153321.48</v>
      </c>
      <c r="M10" s="2">
        <f t="shared" si="1"/>
        <v>9982856.5600000005</v>
      </c>
      <c r="N10" s="2">
        <f t="shared" si="1"/>
        <v>12077158.66</v>
      </c>
      <c r="O10" s="2">
        <f t="shared" ref="O10:O16" si="2">SUM(C10:N10)</f>
        <v>117514039.45999999</v>
      </c>
    </row>
    <row r="11" spans="2:15" s="8" customFormat="1" ht="18" customHeight="1" x14ac:dyDescent="0.25">
      <c r="B11" s="6" t="s">
        <v>16</v>
      </c>
      <c r="C11" s="17">
        <v>7146005.7599999998</v>
      </c>
      <c r="D11" s="8">
        <v>8329768.9900000002</v>
      </c>
      <c r="E11" s="10">
        <v>6779693.4699999997</v>
      </c>
      <c r="F11" s="8">
        <v>3915228</v>
      </c>
      <c r="G11" s="8">
        <v>5322558.53</v>
      </c>
      <c r="H11" s="8">
        <v>5078336.9400000004</v>
      </c>
      <c r="I11" s="8">
        <v>5983365.5</v>
      </c>
      <c r="J11" s="8">
        <v>6295197.5999999996</v>
      </c>
      <c r="K11" s="8">
        <v>6805462.6299999999</v>
      </c>
      <c r="L11" s="8">
        <v>6193526.0999999996</v>
      </c>
      <c r="M11" s="8">
        <v>5690228.2400000002</v>
      </c>
      <c r="N11" s="8">
        <v>6883980.4400000004</v>
      </c>
      <c r="O11" s="8">
        <f t="shared" si="2"/>
        <v>74423352.200000003</v>
      </c>
    </row>
    <row r="12" spans="2:15" s="8" customFormat="1" ht="18" customHeight="1" x14ac:dyDescent="0.25">
      <c r="B12" s="6" t="s">
        <v>17</v>
      </c>
      <c r="C12" s="8">
        <v>2856801.86</v>
      </c>
      <c r="D12" s="8">
        <v>3076186.08</v>
      </c>
      <c r="E12" s="10">
        <v>2000018.35</v>
      </c>
      <c r="F12" s="8">
        <v>2202315.75</v>
      </c>
      <c r="G12" s="8">
        <v>2298516.11</v>
      </c>
      <c r="H12" s="8">
        <v>3112529.09</v>
      </c>
      <c r="I12" s="8">
        <v>5096940.99</v>
      </c>
      <c r="J12" s="8">
        <v>5190293.3600000003</v>
      </c>
      <c r="K12" s="8">
        <v>3811483.75</v>
      </c>
      <c r="L12" s="8">
        <v>3959795.38</v>
      </c>
      <c r="M12" s="8">
        <v>4292628.32</v>
      </c>
      <c r="N12" s="8">
        <v>5193178.22</v>
      </c>
      <c r="O12" s="8">
        <f t="shared" si="2"/>
        <v>43090687.259999998</v>
      </c>
    </row>
    <row r="13" spans="2:15" ht="18" customHeight="1" x14ac:dyDescent="0.25">
      <c r="B13" s="2" t="s">
        <v>3</v>
      </c>
      <c r="C13" s="2">
        <v>302957.5</v>
      </c>
      <c r="D13" s="2">
        <v>254196.43</v>
      </c>
      <c r="E13" s="2">
        <v>279162.01</v>
      </c>
      <c r="F13" s="2">
        <v>223680.12</v>
      </c>
      <c r="G13" s="2">
        <v>179057.52</v>
      </c>
      <c r="H13" s="2">
        <v>158011.17000000001</v>
      </c>
      <c r="I13" s="2">
        <v>136890.07</v>
      </c>
      <c r="J13" s="2">
        <v>115023.56</v>
      </c>
      <c r="K13" s="2">
        <v>110823.53</v>
      </c>
      <c r="L13" s="2">
        <v>126341.52</v>
      </c>
      <c r="M13" s="2">
        <v>120629.14</v>
      </c>
      <c r="N13" s="2">
        <v>128303.38</v>
      </c>
      <c r="O13" s="2">
        <f t="shared" si="2"/>
        <v>2135075.9500000002</v>
      </c>
    </row>
    <row r="14" spans="2:15" ht="18" customHeight="1" x14ac:dyDescent="0.25">
      <c r="B14" s="2" t="s">
        <v>19</v>
      </c>
      <c r="C14" s="2">
        <v>67397.81</v>
      </c>
      <c r="D14" s="2">
        <v>0</v>
      </c>
      <c r="E14" s="2">
        <v>149597.79</v>
      </c>
      <c r="F14" s="2">
        <v>79389.990000000005</v>
      </c>
      <c r="G14" s="2">
        <v>79620.72</v>
      </c>
      <c r="H14" s="2">
        <v>78974.81</v>
      </c>
      <c r="I14" s="2">
        <v>71885.33</v>
      </c>
      <c r="J14" s="2">
        <v>77760.58</v>
      </c>
      <c r="K14" s="2">
        <v>77717.679999999993</v>
      </c>
      <c r="L14" s="2">
        <v>74124.7</v>
      </c>
      <c r="M14" s="2">
        <v>74994.81</v>
      </c>
      <c r="N14" s="2">
        <v>75673.42</v>
      </c>
      <c r="O14" s="2">
        <f>SUM(C14:N14)</f>
        <v>907137.64</v>
      </c>
    </row>
    <row r="15" spans="2:15" ht="18" customHeight="1" x14ac:dyDescent="0.25">
      <c r="B15" s="3" t="s">
        <v>20</v>
      </c>
      <c r="C15" s="2">
        <v>669250.77</v>
      </c>
      <c r="D15" s="2">
        <v>674495.28</v>
      </c>
      <c r="E15" s="2">
        <v>684934.04</v>
      </c>
      <c r="F15" s="2">
        <v>683231.25</v>
      </c>
      <c r="G15" s="2">
        <v>687806.8</v>
      </c>
      <c r="H15" s="2">
        <v>690458.36</v>
      </c>
      <c r="I15" s="2">
        <v>551014.29</v>
      </c>
      <c r="J15" s="2">
        <v>385441.13</v>
      </c>
      <c r="K15" s="2">
        <v>376271.52</v>
      </c>
      <c r="L15" s="2">
        <v>401444.94</v>
      </c>
      <c r="M15" s="2">
        <v>402092.27</v>
      </c>
      <c r="N15" s="2">
        <v>406115.31</v>
      </c>
      <c r="O15" s="2">
        <f t="shared" si="2"/>
        <v>6612555.96</v>
      </c>
    </row>
    <row r="16" spans="2:15" ht="18" customHeight="1" x14ac:dyDescent="0.25">
      <c r="B16" s="2" t="s">
        <v>32</v>
      </c>
      <c r="C16" s="9">
        <v>0</v>
      </c>
      <c r="D16" s="9">
        <v>0</v>
      </c>
      <c r="E16" s="9">
        <v>725331.4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15931.11</v>
      </c>
      <c r="L16" s="9">
        <v>0</v>
      </c>
      <c r="M16" s="9">
        <v>0</v>
      </c>
      <c r="N16" s="9">
        <v>0</v>
      </c>
      <c r="O16" s="2">
        <f t="shared" si="2"/>
        <v>741262.51</v>
      </c>
    </row>
    <row r="17" spans="2:15" ht="23.1" customHeight="1" x14ac:dyDescent="0.25">
      <c r="B17" s="24" t="s">
        <v>30</v>
      </c>
      <c r="C17" s="25">
        <f t="shared" ref="C17:O17" si="3">C10+C13+C14+C15+C16</f>
        <v>11042413.699999999</v>
      </c>
      <c r="D17" s="25">
        <f t="shared" si="3"/>
        <v>12334646.779999999</v>
      </c>
      <c r="E17" s="25">
        <f t="shared" si="3"/>
        <v>10618737.060000001</v>
      </c>
      <c r="F17" s="25">
        <f t="shared" si="3"/>
        <v>7103845.1100000003</v>
      </c>
      <c r="G17" s="25">
        <f t="shared" si="3"/>
        <v>8567559.6799999997</v>
      </c>
      <c r="H17" s="25">
        <f t="shared" si="3"/>
        <v>9118310.3699999992</v>
      </c>
      <c r="I17" s="25">
        <f t="shared" si="3"/>
        <v>11840096.18</v>
      </c>
      <c r="J17" s="25">
        <f t="shared" si="3"/>
        <v>12063716.230000002</v>
      </c>
      <c r="K17" s="25">
        <f t="shared" si="3"/>
        <v>11197690.219999997</v>
      </c>
      <c r="L17" s="25">
        <f t="shared" si="3"/>
        <v>10755232.639999999</v>
      </c>
      <c r="M17" s="25">
        <f t="shared" si="3"/>
        <v>10580572.780000001</v>
      </c>
      <c r="N17" s="25">
        <f t="shared" si="3"/>
        <v>12687250.770000001</v>
      </c>
      <c r="O17" s="25">
        <f t="shared" si="3"/>
        <v>127910071.52</v>
      </c>
    </row>
    <row r="18" spans="2:15" ht="23.1" customHeight="1" x14ac:dyDescent="0.25">
      <c r="F18" s="11"/>
      <c r="I18" s="5"/>
      <c r="L18" s="5"/>
    </row>
    <row r="19" spans="2:15" ht="23.1" customHeight="1" x14ac:dyDescent="0.25">
      <c r="I19" s="5"/>
      <c r="L19" s="13">
        <f>AVERAGE(Tabela319[[#Totals],[JAN]:[OUT]])</f>
        <v>10464224.797</v>
      </c>
    </row>
    <row r="20" spans="2:15" ht="23.1" customHeight="1" x14ac:dyDescent="0.25">
      <c r="C20" s="13"/>
      <c r="D20" s="13"/>
      <c r="L20" s="13">
        <f>L19*2</f>
        <v>20928449.594000001</v>
      </c>
    </row>
    <row r="21" spans="2:15" ht="23.1" customHeight="1" x14ac:dyDescent="0.25">
      <c r="C21" s="18">
        <f>C22/12</f>
        <v>23955666.666666668</v>
      </c>
      <c r="L21" s="13">
        <f>L20+Tabela319[[#Totals],[TOTAL]]</f>
        <v>148838521.11399999</v>
      </c>
    </row>
    <row r="22" spans="2:15" ht="23.1" customHeight="1" x14ac:dyDescent="0.25">
      <c r="C22" s="19">
        <v>287468000</v>
      </c>
    </row>
    <row r="23" spans="2:15" ht="23.1" customHeight="1" x14ac:dyDescent="0.25">
      <c r="C23" s="19"/>
      <c r="K23" s="11"/>
    </row>
    <row r="24" spans="2:15" ht="23.1" customHeight="1" x14ac:dyDescent="0.25">
      <c r="C24" s="19">
        <f>Tabela319[[#Totals],[JAN]]*12</f>
        <v>132508964.39999999</v>
      </c>
      <c r="K24" s="11"/>
    </row>
    <row r="25" spans="2:15" ht="23.1" customHeight="1" x14ac:dyDescent="0.25">
      <c r="C25" s="19"/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ignoredErrors>
    <ignoredError sqref="C10:E10 H10:O10" formulaRange="1"/>
  </ignoredError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3"/>
  <sheetViews>
    <sheetView showGridLines="0" tabSelected="1" view="pageBreakPreview" zoomScale="60" zoomScaleNormal="100" workbookViewId="0">
      <pane xSplit="2" ySplit="9" topLeftCell="C10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6.42578125" style="2" bestFit="1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19.140625" style="2" bestFit="1" customWidth="1"/>
    <col min="16" max="16384" width="9.140625" style="2"/>
  </cols>
  <sheetData>
    <row r="1" spans="2:15" ht="23.1" customHeight="1" x14ac:dyDescent="0.25">
      <c r="B1" s="7" t="s">
        <v>38</v>
      </c>
      <c r="C1" s="30">
        <v>44203</v>
      </c>
    </row>
    <row r="2" spans="2:15" ht="23.1" customHeight="1" x14ac:dyDescent="0.25">
      <c r="B2" s="7" t="s">
        <v>37</v>
      </c>
    </row>
    <row r="3" spans="2:15" ht="23.1" customHeight="1" x14ac:dyDescent="0.25">
      <c r="B3" s="7" t="s">
        <v>24</v>
      </c>
    </row>
    <row r="4" spans="2:15" ht="23.1" customHeight="1" x14ac:dyDescent="0.25">
      <c r="B4" s="7" t="s">
        <v>34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35</v>
      </c>
      <c r="C6" s="28">
        <f>$O$6/12</f>
        <v>62500</v>
      </c>
      <c r="D6" s="28">
        <f t="shared" ref="D6:N6" si="0">$O$6/12</f>
        <v>62500</v>
      </c>
      <c r="E6" s="28">
        <f t="shared" si="0"/>
        <v>62500</v>
      </c>
      <c r="F6" s="28">
        <f t="shared" si="0"/>
        <v>62500</v>
      </c>
      <c r="G6" s="28">
        <f t="shared" si="0"/>
        <v>62500</v>
      </c>
      <c r="H6" s="28">
        <f t="shared" si="0"/>
        <v>62500</v>
      </c>
      <c r="I6" s="28">
        <f t="shared" si="0"/>
        <v>62500</v>
      </c>
      <c r="J6" s="28">
        <f t="shared" si="0"/>
        <v>62500</v>
      </c>
      <c r="K6" s="28">
        <f t="shared" si="0"/>
        <v>62500</v>
      </c>
      <c r="L6" s="28">
        <f t="shared" si="0"/>
        <v>62500</v>
      </c>
      <c r="M6" s="28">
        <f t="shared" si="0"/>
        <v>62500</v>
      </c>
      <c r="N6" s="28">
        <f t="shared" si="0"/>
        <v>62500</v>
      </c>
      <c r="O6" s="29">
        <v>750000</v>
      </c>
    </row>
    <row r="7" spans="2:15" ht="11.25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11.25" customHeight="1" x14ac:dyDescent="0.25">
      <c r="B8" s="7" t="s">
        <v>33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25</v>
      </c>
      <c r="C10" s="2">
        <f t="shared" ref="C10:N10" si="1">C11</f>
        <v>62500</v>
      </c>
      <c r="D10" s="2" t="str">
        <f t="shared" si="1"/>
        <v>-</v>
      </c>
      <c r="E10" s="2">
        <f t="shared" si="1"/>
        <v>125000</v>
      </c>
      <c r="F10" s="2">
        <f t="shared" si="1"/>
        <v>62500</v>
      </c>
      <c r="G10" s="2">
        <f t="shared" si="1"/>
        <v>62500</v>
      </c>
      <c r="H10" s="2">
        <f t="shared" si="1"/>
        <v>62500</v>
      </c>
      <c r="I10" s="2">
        <f t="shared" si="1"/>
        <v>62500</v>
      </c>
      <c r="J10" s="2">
        <f t="shared" si="1"/>
        <v>62500</v>
      </c>
      <c r="K10" s="2">
        <f>K11</f>
        <v>62500</v>
      </c>
      <c r="L10" s="2">
        <f t="shared" si="1"/>
        <v>62500</v>
      </c>
      <c r="M10" s="2">
        <f t="shared" si="1"/>
        <v>62500</v>
      </c>
      <c r="N10" s="2">
        <f t="shared" si="1"/>
        <v>62500</v>
      </c>
      <c r="O10" s="2">
        <f>SUM(C10:N10)</f>
        <v>750000</v>
      </c>
    </row>
    <row r="11" spans="2:15" s="8" customFormat="1" ht="18" customHeight="1" x14ac:dyDescent="0.25">
      <c r="B11" s="6" t="s">
        <v>26</v>
      </c>
      <c r="C11" s="8">
        <v>62500</v>
      </c>
      <c r="D11" s="8" t="s">
        <v>36</v>
      </c>
      <c r="E11" s="8">
        <v>125000</v>
      </c>
      <c r="F11" s="8">
        <v>62500</v>
      </c>
      <c r="G11" s="8">
        <v>62500</v>
      </c>
      <c r="H11" s="8">
        <v>62500</v>
      </c>
      <c r="I11" s="8">
        <v>62500</v>
      </c>
      <c r="J11" s="8">
        <v>62500</v>
      </c>
      <c r="K11" s="8">
        <v>62500</v>
      </c>
      <c r="L11" s="8">
        <v>62500</v>
      </c>
      <c r="M11" s="8">
        <v>62500</v>
      </c>
      <c r="N11" s="8">
        <v>62500</v>
      </c>
      <c r="O11" s="2">
        <f>SUM(C11:N11)</f>
        <v>750000</v>
      </c>
    </row>
    <row r="12" spans="2:15" ht="18" customHeight="1" x14ac:dyDescent="0.25">
      <c r="B12" s="2" t="s">
        <v>3</v>
      </c>
      <c r="C12" s="2">
        <v>1551.55</v>
      </c>
      <c r="D12" s="2">
        <v>1237.04</v>
      </c>
      <c r="E12" s="2">
        <v>1477.9</v>
      </c>
      <c r="F12" s="2">
        <v>1276.3699999999999</v>
      </c>
      <c r="G12" s="2">
        <v>1138.81</v>
      </c>
      <c r="H12" s="2">
        <v>1055.56</v>
      </c>
      <c r="I12" s="2">
        <v>1011.49</v>
      </c>
      <c r="J12" s="2">
        <v>841.64</v>
      </c>
      <c r="K12" s="2">
        <v>841.64</v>
      </c>
      <c r="L12" s="2">
        <v>890.27</v>
      </c>
      <c r="M12" s="2">
        <v>848.72</v>
      </c>
      <c r="N12" s="2">
        <v>948.88</v>
      </c>
      <c r="O12" s="2">
        <f>SUM(C12:N12)</f>
        <v>13119.869999999997</v>
      </c>
    </row>
    <row r="13" spans="2:15" ht="23.1" customHeight="1" x14ac:dyDescent="0.25">
      <c r="B13" s="24" t="s">
        <v>30</v>
      </c>
      <c r="C13" s="25">
        <f t="shared" ref="C13:O13" si="2">C10+C12</f>
        <v>64051.55</v>
      </c>
      <c r="D13" s="25" t="e">
        <f t="shared" si="2"/>
        <v>#VALUE!</v>
      </c>
      <c r="E13" s="25">
        <f t="shared" si="2"/>
        <v>126477.9</v>
      </c>
      <c r="F13" s="25">
        <f t="shared" si="2"/>
        <v>63776.37</v>
      </c>
      <c r="G13" s="25">
        <f t="shared" si="2"/>
        <v>63638.81</v>
      </c>
      <c r="H13" s="25">
        <f t="shared" si="2"/>
        <v>63555.56</v>
      </c>
      <c r="I13" s="25">
        <f t="shared" si="2"/>
        <v>63511.49</v>
      </c>
      <c r="J13" s="25">
        <f t="shared" si="2"/>
        <v>63341.64</v>
      </c>
      <c r="K13" s="25">
        <f t="shared" si="2"/>
        <v>63341.64</v>
      </c>
      <c r="L13" s="25">
        <f t="shared" si="2"/>
        <v>63390.27</v>
      </c>
      <c r="M13" s="25">
        <f t="shared" si="2"/>
        <v>63348.72</v>
      </c>
      <c r="N13" s="25">
        <f t="shared" si="2"/>
        <v>63448.88</v>
      </c>
      <c r="O13" s="25">
        <f t="shared" si="2"/>
        <v>763119.87</v>
      </c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ignoredErrors>
    <ignoredError sqref="C10:J10 L10:N10" calculatedColumn="1"/>
  </ignoredErrors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2"/>
  <sheetViews>
    <sheetView showGridLines="0" tabSelected="1" view="pageBreakPreview" topLeftCell="B1" zoomScale="60" zoomScaleNormal="100" workbookViewId="0">
      <pane xSplit="1" ySplit="9" topLeftCell="C10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6.42578125" style="2" bestFit="1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19.140625" style="2" bestFit="1" customWidth="1"/>
    <col min="16" max="16384" width="9.140625" style="2"/>
  </cols>
  <sheetData>
    <row r="1" spans="2:15" ht="23.1" customHeight="1" x14ac:dyDescent="0.25">
      <c r="B1" s="7" t="s">
        <v>38</v>
      </c>
      <c r="C1" s="30">
        <v>44203</v>
      </c>
    </row>
    <row r="2" spans="2:15" ht="23.1" customHeight="1" x14ac:dyDescent="0.25">
      <c r="B2" s="7" t="s">
        <v>37</v>
      </c>
    </row>
    <row r="3" spans="2:15" ht="23.1" customHeight="1" x14ac:dyDescent="0.25">
      <c r="B3" s="7" t="s">
        <v>22</v>
      </c>
    </row>
    <row r="4" spans="2:15" ht="23.1" customHeight="1" x14ac:dyDescent="0.25">
      <c r="B4" s="7" t="s">
        <v>34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35</v>
      </c>
      <c r="C6" s="28">
        <f>$O$6/12</f>
        <v>703333.33333333337</v>
      </c>
      <c r="D6" s="28">
        <f t="shared" ref="D6:N6" si="0">$O$6/12</f>
        <v>703333.33333333337</v>
      </c>
      <c r="E6" s="28">
        <f t="shared" si="0"/>
        <v>703333.33333333337</v>
      </c>
      <c r="F6" s="28">
        <f t="shared" si="0"/>
        <v>703333.33333333337</v>
      </c>
      <c r="G6" s="28">
        <f t="shared" si="0"/>
        <v>703333.33333333337</v>
      </c>
      <c r="H6" s="28">
        <f t="shared" si="0"/>
        <v>703333.33333333337</v>
      </c>
      <c r="I6" s="28">
        <f t="shared" si="0"/>
        <v>703333.33333333337</v>
      </c>
      <c r="J6" s="28">
        <f t="shared" si="0"/>
        <v>703333.33333333337</v>
      </c>
      <c r="K6" s="28">
        <f t="shared" si="0"/>
        <v>703333.33333333337</v>
      </c>
      <c r="L6" s="28">
        <f t="shared" si="0"/>
        <v>703333.33333333337</v>
      </c>
      <c r="M6" s="28">
        <f t="shared" si="0"/>
        <v>703333.33333333337</v>
      </c>
      <c r="N6" s="28">
        <f t="shared" si="0"/>
        <v>703333.33333333337</v>
      </c>
      <c r="O6" s="29">
        <v>8440000</v>
      </c>
    </row>
    <row r="7" spans="2:15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23.1" customHeight="1" x14ac:dyDescent="0.25">
      <c r="B8" s="7" t="s">
        <v>33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</v>
      </c>
      <c r="C10" s="2">
        <f t="shared" ref="C10:N10" si="1">SUM(C11:C11)</f>
        <v>703381.13</v>
      </c>
      <c r="D10" s="2">
        <f t="shared" si="1"/>
        <v>687678.3</v>
      </c>
      <c r="E10" s="2">
        <f t="shared" si="1"/>
        <v>549429.79</v>
      </c>
      <c r="F10" s="2">
        <f t="shared" si="1"/>
        <v>333247.01</v>
      </c>
      <c r="G10" s="2">
        <f t="shared" si="1"/>
        <v>372267.48</v>
      </c>
      <c r="H10" s="2">
        <f t="shared" si="1"/>
        <v>508204.13</v>
      </c>
      <c r="I10" s="2">
        <f t="shared" si="1"/>
        <v>922336.64</v>
      </c>
      <c r="J10" s="2">
        <f t="shared" si="1"/>
        <v>731859.98</v>
      </c>
      <c r="K10" s="2">
        <f t="shared" si="1"/>
        <v>888827.29</v>
      </c>
      <c r="L10" s="2">
        <f t="shared" si="1"/>
        <v>753253.25</v>
      </c>
      <c r="M10" s="2">
        <f t="shared" si="1"/>
        <v>799203.02</v>
      </c>
      <c r="N10" s="2">
        <f t="shared" si="1"/>
        <v>1030551.1</v>
      </c>
      <c r="O10" s="2">
        <f>SUM(C10:N10)</f>
        <v>8280239.120000001</v>
      </c>
    </row>
    <row r="11" spans="2:15" s="8" customFormat="1" ht="18" customHeight="1" x14ac:dyDescent="0.25">
      <c r="B11" s="6" t="s">
        <v>21</v>
      </c>
      <c r="C11" s="2">
        <v>703381.13</v>
      </c>
      <c r="D11" s="2">
        <v>687678.3</v>
      </c>
      <c r="E11" s="2">
        <v>549429.79</v>
      </c>
      <c r="F11" s="2">
        <v>333247.01</v>
      </c>
      <c r="G11" s="8">
        <v>372267.48</v>
      </c>
      <c r="H11" s="8">
        <v>508204.13</v>
      </c>
      <c r="I11" s="8">
        <v>922336.64</v>
      </c>
      <c r="J11" s="8">
        <v>731859.98</v>
      </c>
      <c r="K11" s="8">
        <v>888827.29</v>
      </c>
      <c r="L11" s="8">
        <v>753253.25</v>
      </c>
      <c r="M11" s="8">
        <v>799203.02</v>
      </c>
      <c r="N11" s="8">
        <v>1030551.1</v>
      </c>
      <c r="O11" s="8">
        <f>SUM(C11:N11)</f>
        <v>8280239.120000001</v>
      </c>
    </row>
    <row r="12" spans="2:15" ht="18" customHeight="1" x14ac:dyDescent="0.25">
      <c r="B12" s="2" t="s">
        <v>3</v>
      </c>
      <c r="C12" s="2">
        <v>39300.730000000003</v>
      </c>
      <c r="D12" s="2">
        <v>32098.52</v>
      </c>
      <c r="E12" s="2">
        <v>37514.550000000003</v>
      </c>
      <c r="F12" s="2">
        <v>31830.69</v>
      </c>
      <c r="G12" s="2">
        <v>25988.05</v>
      </c>
      <c r="H12" s="2">
        <v>23097.25</v>
      </c>
      <c r="I12" s="2">
        <v>20334.560000000001</v>
      </c>
      <c r="J12" s="2">
        <v>16982.59</v>
      </c>
      <c r="K12" s="2">
        <v>16691.689999999999</v>
      </c>
      <c r="L12" s="2">
        <v>5095.25</v>
      </c>
      <c r="M12" s="2">
        <v>5469.62</v>
      </c>
      <c r="N12" s="2">
        <v>6735.59</v>
      </c>
      <c r="O12" s="2">
        <f>SUM(C12:N12)</f>
        <v>261139.08999999997</v>
      </c>
    </row>
    <row r="13" spans="2:15" ht="18" customHeight="1" x14ac:dyDescent="0.25">
      <c r="B13" s="24" t="s">
        <v>30</v>
      </c>
      <c r="C13" s="25">
        <f>C10+C12</f>
        <v>742681.86</v>
      </c>
      <c r="D13" s="25">
        <f t="shared" ref="D13:O13" si="2">D10+D12</f>
        <v>719776.82000000007</v>
      </c>
      <c r="E13" s="25">
        <f t="shared" si="2"/>
        <v>586944.34000000008</v>
      </c>
      <c r="F13" s="25">
        <f t="shared" si="2"/>
        <v>365077.7</v>
      </c>
      <c r="G13" s="25">
        <f>G10+G12</f>
        <v>398255.52999999997</v>
      </c>
      <c r="H13" s="25">
        <f t="shared" si="2"/>
        <v>531301.38</v>
      </c>
      <c r="I13" s="25">
        <f t="shared" si="2"/>
        <v>942671.20000000007</v>
      </c>
      <c r="J13" s="25">
        <f t="shared" si="2"/>
        <v>748842.57</v>
      </c>
      <c r="K13" s="25">
        <f t="shared" si="2"/>
        <v>905518.98</v>
      </c>
      <c r="L13" s="25">
        <f t="shared" si="2"/>
        <v>758348.5</v>
      </c>
      <c r="M13" s="25">
        <f t="shared" si="2"/>
        <v>804672.64</v>
      </c>
      <c r="N13" s="25">
        <f t="shared" si="2"/>
        <v>1037286.69</v>
      </c>
      <c r="O13" s="25">
        <f t="shared" si="2"/>
        <v>8541378.2100000009</v>
      </c>
    </row>
    <row r="14" spans="2:15" ht="23.1" customHeight="1" x14ac:dyDescent="0.25">
      <c r="B14" s="4"/>
      <c r="C14" s="5"/>
      <c r="D14" s="5"/>
      <c r="E14" s="5"/>
      <c r="F14" s="5"/>
      <c r="G14" s="5"/>
      <c r="H14" s="5"/>
      <c r="I14" s="5"/>
      <c r="J14" s="5"/>
      <c r="K14" s="5"/>
    </row>
    <row r="16" spans="2:15" ht="23.1" customHeight="1" x14ac:dyDescent="0.25">
      <c r="C16" s="13">
        <f>AVERAGE(Tabela3520[[#Totals],[JAN]:[ABR]])</f>
        <v>603620.18000000005</v>
      </c>
    </row>
    <row r="17" spans="3:11" ht="23.1" customHeight="1" x14ac:dyDescent="0.25">
      <c r="C17" s="13">
        <f>C18/12</f>
        <v>1419166.6666666667</v>
      </c>
    </row>
    <row r="18" spans="3:11" ht="23.1" customHeight="1" x14ac:dyDescent="0.25">
      <c r="C18" s="13">
        <v>17030000</v>
      </c>
    </row>
    <row r="19" spans="3:11" ht="23.1" customHeight="1" x14ac:dyDescent="0.25">
      <c r="C19" s="13"/>
    </row>
    <row r="21" spans="3:11" ht="23.1" customHeight="1" x14ac:dyDescent="0.25">
      <c r="K21" s="11"/>
    </row>
    <row r="22" spans="3:11" ht="23.1" customHeight="1" x14ac:dyDescent="0.25">
      <c r="K22" s="11"/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2"/>
  <sheetViews>
    <sheetView showGridLines="0" tabSelected="1" view="pageBreakPreview" topLeftCell="B1" zoomScale="60" zoomScaleNormal="100" workbookViewId="0">
      <pane xSplit="1" ySplit="9" topLeftCell="C10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6.42578125" style="2" bestFit="1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19.140625" style="2" bestFit="1" customWidth="1"/>
    <col min="16" max="16384" width="9.140625" style="2"/>
  </cols>
  <sheetData>
    <row r="1" spans="2:15" ht="23.1" customHeight="1" x14ac:dyDescent="0.25">
      <c r="B1" s="7" t="s">
        <v>38</v>
      </c>
      <c r="C1" s="30">
        <v>44203</v>
      </c>
    </row>
    <row r="2" spans="2:15" ht="23.1" customHeight="1" x14ac:dyDescent="0.25">
      <c r="B2" s="7" t="s">
        <v>37</v>
      </c>
    </row>
    <row r="3" spans="2:15" ht="23.1" customHeight="1" x14ac:dyDescent="0.25">
      <c r="B3" s="7" t="s">
        <v>23</v>
      </c>
    </row>
    <row r="4" spans="2:15" ht="23.1" customHeight="1" x14ac:dyDescent="0.25">
      <c r="B4" s="7" t="s">
        <v>34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35</v>
      </c>
      <c r="C6" s="28">
        <f>$O$6/12</f>
        <v>315833.33333333331</v>
      </c>
      <c r="D6" s="28">
        <f t="shared" ref="D6:N6" si="0">$O$6/12</f>
        <v>315833.33333333331</v>
      </c>
      <c r="E6" s="28">
        <f t="shared" si="0"/>
        <v>315833.33333333331</v>
      </c>
      <c r="F6" s="28">
        <f t="shared" si="0"/>
        <v>315833.33333333331</v>
      </c>
      <c r="G6" s="28">
        <f t="shared" si="0"/>
        <v>315833.33333333331</v>
      </c>
      <c r="H6" s="28">
        <f t="shared" si="0"/>
        <v>315833.33333333331</v>
      </c>
      <c r="I6" s="28">
        <f t="shared" si="0"/>
        <v>315833.33333333331</v>
      </c>
      <c r="J6" s="28">
        <f t="shared" si="0"/>
        <v>315833.33333333331</v>
      </c>
      <c r="K6" s="28">
        <f t="shared" si="0"/>
        <v>315833.33333333331</v>
      </c>
      <c r="L6" s="28">
        <f t="shared" si="0"/>
        <v>315833.33333333331</v>
      </c>
      <c r="M6" s="28">
        <f t="shared" si="0"/>
        <v>315833.33333333331</v>
      </c>
      <c r="N6" s="28">
        <f t="shared" si="0"/>
        <v>315833.33333333331</v>
      </c>
      <c r="O6" s="29">
        <v>3790000</v>
      </c>
    </row>
    <row r="7" spans="2:15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23.1" customHeight="1" x14ac:dyDescent="0.25">
      <c r="B8" s="7" t="s">
        <v>33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</v>
      </c>
      <c r="C10" s="2">
        <v>300084.23</v>
      </c>
      <c r="D10" s="2">
        <v>342178.65</v>
      </c>
      <c r="E10" s="2">
        <v>263391.34999999998</v>
      </c>
      <c r="F10" s="2">
        <v>183526.31</v>
      </c>
      <c r="G10" s="2">
        <v>228632.24</v>
      </c>
      <c r="H10" s="2">
        <v>245725.98</v>
      </c>
      <c r="I10" s="2">
        <v>332409.19</v>
      </c>
      <c r="J10" s="2">
        <v>344564.73</v>
      </c>
      <c r="K10" s="2">
        <v>318508.39</v>
      </c>
      <c r="L10" s="2">
        <v>304599.64</v>
      </c>
      <c r="M10" s="2">
        <v>299485.7</v>
      </c>
      <c r="N10" s="2">
        <v>362314.76</v>
      </c>
      <c r="O10" s="2">
        <f>SUM(C10:N10)</f>
        <v>3525421.17</v>
      </c>
    </row>
    <row r="11" spans="2:15" ht="18" customHeight="1" x14ac:dyDescent="0.25">
      <c r="B11" s="2" t="s">
        <v>3</v>
      </c>
      <c r="C11" s="2">
        <v>21406.67</v>
      </c>
      <c r="D11" s="2">
        <v>16108.25</v>
      </c>
      <c r="E11" s="2">
        <v>18481.84</v>
      </c>
      <c r="F11" s="2">
        <v>15628.23</v>
      </c>
      <c r="G11" s="2">
        <v>13004.77</v>
      </c>
      <c r="H11" s="2">
        <v>12170.63</v>
      </c>
      <c r="I11" s="2">
        <v>10882.6</v>
      </c>
      <c r="J11" s="2">
        <v>9153.33</v>
      </c>
      <c r="K11" s="2">
        <v>8963.7099999999991</v>
      </c>
      <c r="L11" s="2">
        <v>9343.9599999999991</v>
      </c>
      <c r="M11" s="2">
        <v>9587.7199999999993</v>
      </c>
      <c r="N11" s="2">
        <v>11485.35</v>
      </c>
      <c r="O11" s="2">
        <f>SUM(C11:N11)</f>
        <v>156217.06</v>
      </c>
    </row>
    <row r="12" spans="2:15" ht="18" customHeight="1" x14ac:dyDescent="0.25">
      <c r="B12" s="24" t="s">
        <v>30</v>
      </c>
      <c r="C12" s="25">
        <f t="shared" ref="C12:O12" si="1">C10+C11</f>
        <v>321490.89999999997</v>
      </c>
      <c r="D12" s="25">
        <f t="shared" si="1"/>
        <v>358286.9</v>
      </c>
      <c r="E12" s="25">
        <f t="shared" si="1"/>
        <v>281873.19</v>
      </c>
      <c r="F12" s="25">
        <f t="shared" si="1"/>
        <v>199154.54</v>
      </c>
      <c r="G12" s="25">
        <f>G10+G11</f>
        <v>241637.00999999998</v>
      </c>
      <c r="H12" s="25">
        <f t="shared" si="1"/>
        <v>257896.61000000002</v>
      </c>
      <c r="I12" s="25">
        <f t="shared" si="1"/>
        <v>343291.79</v>
      </c>
      <c r="J12" s="25">
        <f t="shared" si="1"/>
        <v>353718.06</v>
      </c>
      <c r="K12" s="25">
        <f t="shared" si="1"/>
        <v>327472.10000000003</v>
      </c>
      <c r="L12" s="25">
        <f t="shared" si="1"/>
        <v>313943.60000000003</v>
      </c>
      <c r="M12" s="25">
        <f t="shared" si="1"/>
        <v>309073.42</v>
      </c>
      <c r="N12" s="25">
        <f t="shared" si="1"/>
        <v>373800.11</v>
      </c>
      <c r="O12" s="25">
        <f t="shared" si="1"/>
        <v>3681638.23</v>
      </c>
    </row>
    <row r="13" spans="2:15" ht="23.1" customHeigh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</row>
    <row r="15" spans="2:15" ht="23.1" customHeight="1" x14ac:dyDescent="0.25">
      <c r="C15" s="13">
        <f>AVERAGE(Tabela3567821[[#Totals],[JAN]:[ABR]])</f>
        <v>290201.38250000001</v>
      </c>
    </row>
    <row r="16" spans="2:15" ht="23.1" customHeight="1" x14ac:dyDescent="0.25">
      <c r="C16" s="13">
        <f>C17/12</f>
        <v>718666.66666666663</v>
      </c>
    </row>
    <row r="17" spans="3:11" ht="23.1" customHeight="1" x14ac:dyDescent="0.25">
      <c r="C17" s="13">
        <v>8624000</v>
      </c>
    </row>
    <row r="18" spans="3:11" ht="23.1" customHeight="1" x14ac:dyDescent="0.25">
      <c r="C18" s="13"/>
    </row>
    <row r="21" spans="3:11" ht="23.1" customHeight="1" x14ac:dyDescent="0.25">
      <c r="K21" s="11"/>
    </row>
    <row r="22" spans="3:11" ht="23.1" customHeight="1" x14ac:dyDescent="0.25">
      <c r="K22" s="11"/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TJ 20</vt:lpstr>
      <vt:lpstr>FERJ 20</vt:lpstr>
      <vt:lpstr>FESMAM 20</vt:lpstr>
      <vt:lpstr>FERC 20</vt:lpstr>
      <vt:lpstr>FUNSEG 20</vt:lpstr>
      <vt:lpstr>'FERC 20'!Area_de_impressao</vt:lpstr>
      <vt:lpstr>'FERJ 20'!Area_de_impressao</vt:lpstr>
      <vt:lpstr>'FESMAM 20'!Area_de_impressao</vt:lpstr>
      <vt:lpstr>'FUNSEG 20'!Area_de_impressao</vt:lpstr>
      <vt:lpstr>'TJ 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Jorge de Oliveira Borges</dc:creator>
  <cp:lastModifiedBy>Cristiano de Jesus Sousa de Abreu</cp:lastModifiedBy>
  <cp:lastPrinted>2025-05-30T12:19:15Z</cp:lastPrinted>
  <dcterms:created xsi:type="dcterms:W3CDTF">2017-09-20T11:11:33Z</dcterms:created>
  <dcterms:modified xsi:type="dcterms:W3CDTF">2025-05-30T13:51:18Z</dcterms:modified>
</cp:coreProperties>
</file>