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R:\Cristiano - Orçamento\Publicação Mensal\2025\"/>
    </mc:Choice>
  </mc:AlternateContent>
  <xr:revisionPtr revIDLastSave="0" documentId="13_ncr:1_{0CAE4D01-6624-4DF3-86A6-E3F956F45320}" xr6:coauthVersionLast="47" xr6:coauthVersionMax="47" xr10:uidLastSave="{00000000-0000-0000-0000-000000000000}"/>
  <bookViews>
    <workbookView xWindow="24" yWindow="24" windowWidth="23016" windowHeight="12216" tabRatio="500" xr2:uid="{00000000-000D-0000-FFFF-FFFF00000000}"/>
  </bookViews>
  <sheets>
    <sheet name="TJ 25" sheetId="1" r:id="rId1"/>
    <sheet name="FERJ 25" sheetId="2" r:id="rId2"/>
    <sheet name="FESMAM 25" sheetId="3" r:id="rId3"/>
    <sheet name="FERC 25" sheetId="4" r:id="rId4"/>
    <sheet name="FUNSEG 25" sheetId="5" r:id="rId5"/>
  </sheets>
  <definedNames>
    <definedName name="_xlnm.Print_Area" localSheetId="3">'FERC 25'!$B$1:$O$13</definedName>
    <definedName name="_xlnm.Print_Area" localSheetId="1">'FERJ 25'!$B$1:$O$19</definedName>
    <definedName name="_xlnm.Print_Area" localSheetId="2">'FESMAM 25'!$B$1:$O$13</definedName>
    <definedName name="_xlnm.Print_Area" localSheetId="4">'FUNSEG 25'!$B$1:$O$12</definedName>
    <definedName name="_xlnm.Print_Area" localSheetId="0">'TJ 25'!$B$1:$O$14</definedName>
  </definedNames>
  <calcPr calcId="181029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0" i="2" l="1"/>
  <c r="O10" i="2"/>
  <c r="O20" i="2" l="1"/>
  <c r="G18" i="2"/>
  <c r="F18" i="2"/>
  <c r="E18" i="2"/>
  <c r="I18" i="2"/>
  <c r="E17" i="5"/>
  <c r="I17" i="2"/>
  <c r="G11" i="1"/>
  <c r="F12" i="5"/>
  <c r="F11" i="1"/>
  <c r="D18" i="2" l="1"/>
  <c r="F19" i="2"/>
  <c r="L18" i="2"/>
  <c r="M18" i="2"/>
  <c r="N18" i="2"/>
  <c r="C18" i="2"/>
  <c r="E11" i="1"/>
  <c r="D11" i="1"/>
  <c r="C11" i="1"/>
  <c r="P10" i="4" l="1"/>
  <c r="P13" i="4" s="1"/>
  <c r="M12" i="5" l="1"/>
  <c r="O11" i="5"/>
  <c r="C16" i="5"/>
  <c r="N12" i="5"/>
  <c r="L12" i="5"/>
  <c r="G12" i="5"/>
  <c r="E12" i="5"/>
  <c r="D12" i="5"/>
  <c r="C12" i="5"/>
  <c r="N6" i="5"/>
  <c r="M6" i="5"/>
  <c r="L6" i="5"/>
  <c r="K6" i="5"/>
  <c r="J6" i="5"/>
  <c r="I6" i="5"/>
  <c r="H6" i="5"/>
  <c r="G6" i="5"/>
  <c r="F6" i="5"/>
  <c r="E6" i="5"/>
  <c r="D6" i="5"/>
  <c r="C6" i="5"/>
  <c r="O12" i="4"/>
  <c r="O11" i="4"/>
  <c r="N10" i="4"/>
  <c r="N13" i="4" s="1"/>
  <c r="M10" i="4"/>
  <c r="M13" i="4" s="1"/>
  <c r="L10" i="4"/>
  <c r="L13" i="4" s="1"/>
  <c r="K10" i="4"/>
  <c r="K13" i="4" s="1"/>
  <c r="J10" i="4"/>
  <c r="J13" i="4" s="1"/>
  <c r="I10" i="4"/>
  <c r="I13" i="4" s="1"/>
  <c r="H10" i="4"/>
  <c r="H13" i="4" s="1"/>
  <c r="G10" i="4"/>
  <c r="G13" i="4" s="1"/>
  <c r="F10" i="4"/>
  <c r="F13" i="4" s="1"/>
  <c r="E10" i="4"/>
  <c r="E13" i="4" s="1"/>
  <c r="D10" i="4"/>
  <c r="D13" i="4" s="1"/>
  <c r="C10" i="4"/>
  <c r="C13" i="4" s="1"/>
  <c r="N6" i="4"/>
  <c r="M6" i="4"/>
  <c r="L6" i="4"/>
  <c r="K6" i="4"/>
  <c r="J6" i="4"/>
  <c r="I6" i="4"/>
  <c r="H6" i="4"/>
  <c r="G6" i="4"/>
  <c r="F6" i="4"/>
  <c r="E6" i="4"/>
  <c r="D6" i="4"/>
  <c r="C6" i="4"/>
  <c r="O12" i="3"/>
  <c r="O11" i="3"/>
  <c r="N10" i="3"/>
  <c r="N13" i="3" s="1"/>
  <c r="M10" i="3"/>
  <c r="M13" i="3" s="1"/>
  <c r="L10" i="3"/>
  <c r="L13" i="3" s="1"/>
  <c r="K10" i="3"/>
  <c r="K13" i="3" s="1"/>
  <c r="J10" i="3"/>
  <c r="J13" i="3" s="1"/>
  <c r="I10" i="3"/>
  <c r="I13" i="3" s="1"/>
  <c r="H10" i="3"/>
  <c r="H13" i="3" s="1"/>
  <c r="G10" i="3"/>
  <c r="G13" i="3" s="1"/>
  <c r="F10" i="3"/>
  <c r="F13" i="3" s="1"/>
  <c r="E10" i="3"/>
  <c r="E13" i="3" s="1"/>
  <c r="D10" i="3"/>
  <c r="D13" i="3" s="1"/>
  <c r="C10" i="3"/>
  <c r="N6" i="3"/>
  <c r="M6" i="3"/>
  <c r="L6" i="3"/>
  <c r="K6" i="3"/>
  <c r="J6" i="3"/>
  <c r="I6" i="3"/>
  <c r="H6" i="3"/>
  <c r="G6" i="3"/>
  <c r="F6" i="3"/>
  <c r="E6" i="3"/>
  <c r="D6" i="3"/>
  <c r="C6" i="3"/>
  <c r="O17" i="2"/>
  <c r="O16" i="2"/>
  <c r="O15" i="2"/>
  <c r="O14" i="2"/>
  <c r="O13" i="2"/>
  <c r="O12" i="2"/>
  <c r="O11" i="2"/>
  <c r="N10" i="2"/>
  <c r="N19" i="2" s="1"/>
  <c r="M10" i="2"/>
  <c r="M19" i="2" s="1"/>
  <c r="L10" i="2"/>
  <c r="L19" i="2" s="1"/>
  <c r="J10" i="2"/>
  <c r="I10" i="2"/>
  <c r="H10" i="2"/>
  <c r="G10" i="2"/>
  <c r="G19" i="2" s="1"/>
  <c r="E10" i="2"/>
  <c r="E19" i="2" s="1"/>
  <c r="D10" i="2"/>
  <c r="D19" i="2" s="1"/>
  <c r="C10" i="2"/>
  <c r="C19" i="2" s="1"/>
  <c r="N6" i="2"/>
  <c r="M6" i="2"/>
  <c r="L6" i="2"/>
  <c r="K6" i="2"/>
  <c r="J6" i="2"/>
  <c r="I6" i="2"/>
  <c r="H6" i="2"/>
  <c r="G6" i="2"/>
  <c r="F6" i="2"/>
  <c r="E6" i="2"/>
  <c r="D6" i="2"/>
  <c r="C6" i="2"/>
  <c r="O13" i="1"/>
  <c r="Q12" i="1"/>
  <c r="O12" i="1"/>
  <c r="Q11" i="1"/>
  <c r="L10" i="1"/>
  <c r="L14" i="1" s="1"/>
  <c r="K10" i="1"/>
  <c r="K14" i="1" s="1"/>
  <c r="J10" i="1"/>
  <c r="J14" i="1" s="1"/>
  <c r="I10" i="1"/>
  <c r="I14" i="1" s="1"/>
  <c r="E10" i="1"/>
  <c r="E14" i="1" s="1"/>
  <c r="N10" i="1"/>
  <c r="N14" i="1" s="1"/>
  <c r="M10" i="1"/>
  <c r="M14" i="1" s="1"/>
  <c r="N6" i="1"/>
  <c r="M6" i="1"/>
  <c r="L6" i="1"/>
  <c r="K6" i="1"/>
  <c r="J6" i="1"/>
  <c r="I6" i="1"/>
  <c r="H6" i="1"/>
  <c r="G6" i="1"/>
  <c r="F6" i="1"/>
  <c r="E6" i="1"/>
  <c r="D6" i="1"/>
  <c r="C6" i="1"/>
  <c r="K10" i="5" l="1"/>
  <c r="J10" i="5"/>
  <c r="I19" i="2"/>
  <c r="I10" i="5"/>
  <c r="I12" i="5" s="1"/>
  <c r="H10" i="5"/>
  <c r="D10" i="1"/>
  <c r="D14" i="1" s="1"/>
  <c r="H10" i="1"/>
  <c r="H14" i="1" s="1"/>
  <c r="C10" i="1"/>
  <c r="G10" i="1"/>
  <c r="G14" i="1" s="1"/>
  <c r="O17" i="1"/>
  <c r="O10" i="4"/>
  <c r="O13" i="4" s="1"/>
  <c r="O10" i="3"/>
  <c r="O13" i="3" s="1"/>
  <c r="C13" i="3"/>
  <c r="F10" i="1"/>
  <c r="F14" i="1" s="1"/>
  <c r="O11" i="1"/>
  <c r="K18" i="2" l="1"/>
  <c r="K12" i="5"/>
  <c r="J12" i="5"/>
  <c r="J18" i="2"/>
  <c r="J19" i="2" s="1"/>
  <c r="H18" i="2"/>
  <c r="H19" i="2" s="1"/>
  <c r="H12" i="5"/>
  <c r="O10" i="5"/>
  <c r="O12" i="5" s="1"/>
  <c r="C14" i="1"/>
  <c r="O10" i="1"/>
  <c r="O14" i="1" s="1"/>
  <c r="K19" i="2" l="1"/>
  <c r="O18" i="2"/>
  <c r="O21" i="2" l="1"/>
  <c r="O19" i="2"/>
  <c r="O22" i="2" s="1"/>
</calcChain>
</file>

<file path=xl/sharedStrings.xml><?xml version="1.0" encoding="utf-8"?>
<sst xmlns="http://schemas.openxmlformats.org/spreadsheetml/2006/main" count="197" uniqueCount="41">
  <si>
    <t>UG: 040101 - TRIBUNAL DE JUSTIÇA DO MARANHÃO</t>
  </si>
  <si>
    <t>Receita Orçamentária Prevista</t>
  </si>
  <si>
    <t>Receitas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</si>
  <si>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</si>
  <si>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</si>
  <si>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</si>
  <si>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</si>
  <si>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</si>
  <si>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</si>
  <si>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</si>
  <si>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</si>
  <si>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</si>
  <si>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</si>
  <si>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</si>
  <si>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</si>
  <si>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</si>
  <si>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Orçamento Inicial</t>
  </si>
  <si>
    <t>Receita Arrecadada</t>
  </si>
  <si>
    <t>Repasses Recebidos</t>
  </si>
  <si>
    <t>Custeio/Investimentos</t>
  </si>
  <si>
    <t>Pessoal</t>
  </si>
  <si>
    <t>Aplicação Financeira</t>
  </si>
  <si>
    <t xml:space="preserve">  Total </t>
  </si>
  <si>
    <t>Receitas Próprias</t>
  </si>
  <si>
    <t>Custas Judiciais</t>
  </si>
  <si>
    <t>Custas Extrajudiciais</t>
  </si>
  <si>
    <t>Xérox</t>
  </si>
  <si>
    <t>Receita de Vale Transporte</t>
  </si>
  <si>
    <t>Exp. Econômia da Folha</t>
  </si>
  <si>
    <t>Leilão/Outras</t>
  </si>
  <si>
    <t>UG: 040902 - FUNDO ESPECIAL DA ESCOLA SUPERIOR DA MAGISTRATURA DO ESTADO DO MARANHÃO</t>
  </si>
  <si>
    <t>Custeio</t>
  </si>
  <si>
    <t>UG: 040903 - FUNDO ESPECIAL DAS SERVENTIAS DE REGISTRO CIVIL DE PESSOAS NATURAIS</t>
  </si>
  <si>
    <t>Emolumentos Extrajudiciais</t>
  </si>
  <si>
    <t>UG: 040904 - FUNDO ESPECIAL DE SEGURANÇA DA MAGISTRATURA DO ESTADO DO MARANHÃO</t>
  </si>
  <si>
    <t>Empenho</t>
  </si>
  <si>
    <t>Exercício: 2025</t>
  </si>
  <si>
    <t>Receitas de Custas</t>
  </si>
  <si>
    <t>Dedução-Receita do Funseg(3%)</t>
  </si>
  <si>
    <t>UG: 040901 - FUNDO ESPECIAL DO PODER JUDICIÁRIO</t>
  </si>
  <si>
    <t>Atualizado 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</si>
</sst>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-* #,##0.00_-;\-* #,##0.00_-;_-* \-??_-;_-@_-"/>
    <numFmt numFmtId="166" formatCode="0.0%"/>
  </numFmts>
  <fonts count="1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Segoe UI"/>
      <family val="2"/>
      <charset val="1"/>
    </font>
    <font>
      <b/>
      <sz val="11"/>
      <color rgb="FF000000"/>
      <name val="Segoe UI"/>
      <family val="2"/>
      <charset val="1"/>
    </font>
    <font>
      <b/>
      <sz val="11"/>
      <color rgb="FFFFFFFF"/>
      <name val="Segoe UI"/>
      <family val="2"/>
      <charset val="1"/>
    </font>
    <font>
      <sz val="10"/>
      <color rgb="FF000000"/>
      <name val="Segoe UI"/>
      <family val="2"/>
      <charset val="1"/>
    </font>
    <font>
      <i/>
      <sz val="10"/>
      <color rgb="FF000000"/>
      <name val="Segoe UI"/>
      <family val="2"/>
      <charset val="1"/>
    </font>
    <font>
      <sz val="10"/>
      <color rgb="FFFFFFFF"/>
      <name val="Segoe UI"/>
      <family val="2"/>
      <charset val="1"/>
    </font>
    <font>
      <sz val="11"/>
      <color rgb="FFFFFFFF"/>
      <name val="Segoe UI"/>
      <family val="2"/>
      <charset val="1"/>
    </font>
    <font>
      <sz val="11"/>
      <name val="Segoe UI"/>
      <family val="2"/>
      <charset val="1"/>
    </font>
    <font>
      <sz val="11"/>
      <color rgb="FFFF0000"/>
      <name val="Segoe U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Segoe UI"/>
      <family val="2"/>
    </font>
    <font>
      <sz val="11"/>
      <color rgb="FF000000"/>
      <name val="Calibri"/>
      <family val="2"/>
      <charset val="1"/>
    </font>
    <font>
      <sz val="11"/>
      <color theme="1"/>
      <name val="Segoe UI"/>
      <family val="2"/>
      <charset val="1"/>
    </font>
    <font>
      <sz val="11"/>
      <color theme="1"/>
      <name val="Segoe UI"/>
      <family val="2"/>
    </font>
    <font>
      <b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/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rgb="FF339966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70AD47"/>
      </left>
      <right/>
      <top style="thin">
        <color rgb="FF70AD47"/>
      </top>
      <bottom/>
      <diagonal/>
    </border>
    <border>
      <left/>
      <right/>
      <top style="thin">
        <color rgb="FF70AD47"/>
      </top>
      <bottom/>
      <diagonal/>
    </border>
    <border>
      <left/>
      <right style="thin">
        <color rgb="FF70AD47"/>
      </right>
      <top style="thin">
        <color rgb="FF70AD47"/>
      </top>
      <bottom/>
      <diagonal/>
    </border>
    <border>
      <left style="thin">
        <color rgb="FF70AD47"/>
      </left>
      <right/>
      <top style="thin">
        <color rgb="FF70AD47"/>
      </top>
      <bottom style="thin">
        <color rgb="FF70AD47"/>
      </bottom>
      <diagonal/>
    </border>
    <border>
      <left/>
      <right/>
      <top style="thin">
        <color rgb="FF70AD47"/>
      </top>
      <bottom style="thin">
        <color rgb="FF70AD47"/>
      </bottom>
      <diagonal/>
    </border>
    <border>
      <left/>
      <right style="thin">
        <color rgb="FF70AD47"/>
      </right>
      <top style="thin">
        <color rgb="FF70AD47"/>
      </top>
      <bottom style="thin">
        <color rgb="FF70AD47"/>
      </bottom>
      <diagonal/>
    </border>
  </borders>
  <cellStyleXfs count="5">
    <xf numFmtId="0" fontId="0" fillId="0" borderId="0"/>
    <xf numFmtId="165" fontId="13" fillId="0" borderId="0" applyBorder="0" applyProtection="0"/>
    <xf numFmtId="9" fontId="13" fillId="0" borderId="0" applyBorder="0" applyProtection="0"/>
    <xf numFmtId="0" fontId="1" fillId="0" borderId="0"/>
    <xf numFmtId="164" fontId="13" fillId="0" borderId="0" applyBorder="0" applyProtection="0"/>
  </cellStyleXfs>
  <cellXfs count="40">
    <xf numFmtId="0" fontId="0" fillId="0" borderId="0" xfId="0"/>
    <xf numFmtId="165" fontId="2" fillId="0" borderId="0" xfId="1" applyFont="1" applyBorder="1" applyAlignment="1" applyProtection="1">
      <alignment vertical="center"/>
    </xf>
    <xf numFmtId="165" fontId="3" fillId="0" borderId="0" xfId="1" applyFont="1" applyBorder="1" applyAlignment="1" applyProtection="1">
      <alignment vertical="center"/>
    </xf>
    <xf numFmtId="165" fontId="4" fillId="2" borderId="1" xfId="1" applyFont="1" applyFill="1" applyBorder="1" applyAlignment="1" applyProtection="1">
      <alignment horizontal="center" vertical="center"/>
    </xf>
    <xf numFmtId="165" fontId="4" fillId="2" borderId="2" xfId="1" applyFont="1" applyFill="1" applyBorder="1" applyAlignment="1" applyProtection="1">
      <alignment horizontal="center" vertical="center"/>
    </xf>
    <xf numFmtId="165" fontId="4" fillId="2" borderId="3" xfId="1" applyFont="1" applyFill="1" applyBorder="1" applyAlignment="1" applyProtection="1">
      <alignment horizontal="center" vertical="center"/>
    </xf>
    <xf numFmtId="165" fontId="2" fillId="0" borderId="4" xfId="1" applyFont="1" applyBorder="1" applyAlignment="1" applyProtection="1">
      <alignment vertical="center"/>
    </xf>
    <xf numFmtId="165" fontId="2" fillId="0" borderId="5" xfId="1" applyFont="1" applyBorder="1" applyAlignment="1" applyProtection="1">
      <alignment vertical="center"/>
    </xf>
    <xf numFmtId="165" fontId="3" fillId="0" borderId="6" xfId="1" applyFont="1" applyBorder="1" applyAlignment="1" applyProtection="1">
      <alignment vertical="center"/>
    </xf>
    <xf numFmtId="165" fontId="2" fillId="0" borderId="0" xfId="1" applyFont="1" applyBorder="1" applyAlignment="1" applyProtection="1">
      <alignment horizontal="center" vertical="center"/>
    </xf>
    <xf numFmtId="165" fontId="5" fillId="0" borderId="0" xfId="1" applyFont="1" applyBorder="1" applyAlignment="1" applyProtection="1">
      <alignment vertical="center"/>
    </xf>
    <xf numFmtId="165" fontId="6" fillId="0" borderId="0" xfId="1" applyFont="1" applyBorder="1" applyAlignment="1" applyProtection="1">
      <alignment horizontal="left" vertical="center" indent="1"/>
    </xf>
    <xf numFmtId="165" fontId="7" fillId="0" borderId="0" xfId="1" applyFont="1" applyBorder="1" applyAlignment="1" applyProtection="1">
      <alignment vertical="center"/>
    </xf>
    <xf numFmtId="165" fontId="5" fillId="3" borderId="0" xfId="1" applyFont="1" applyFill="1" applyBorder="1" applyAlignment="1" applyProtection="1">
      <alignment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49" fontId="8" fillId="0" borderId="0" xfId="1" applyNumberFormat="1" applyFont="1" applyBorder="1" applyAlignment="1" applyProtection="1">
      <alignment vertical="center"/>
    </xf>
    <xf numFmtId="165" fontId="8" fillId="0" borderId="0" xfId="1" applyFont="1" applyBorder="1" applyAlignment="1" applyProtection="1">
      <alignment vertical="center"/>
    </xf>
    <xf numFmtId="165" fontId="9" fillId="0" borderId="0" xfId="1" applyFont="1" applyBorder="1" applyAlignment="1" applyProtection="1">
      <alignment vertical="center"/>
    </xf>
    <xf numFmtId="165" fontId="10" fillId="0" borderId="0" xfId="1" applyFont="1" applyBorder="1" applyAlignment="1" applyProtection="1">
      <alignment vertical="center"/>
    </xf>
    <xf numFmtId="4" fontId="11" fillId="0" borderId="0" xfId="0" applyNumberFormat="1" applyFont="1"/>
    <xf numFmtId="165" fontId="2" fillId="0" borderId="0" xfId="1" applyFont="1" applyBorder="1" applyAlignment="1" applyProtection="1">
      <alignment vertical="center" wrapText="1"/>
    </xf>
    <xf numFmtId="9" fontId="2" fillId="0" borderId="0" xfId="2" applyFont="1" applyBorder="1" applyAlignment="1" applyProtection="1">
      <alignment vertical="center"/>
    </xf>
    <xf numFmtId="10" fontId="2" fillId="0" borderId="0" xfId="2" applyNumberFormat="1" applyFont="1" applyBorder="1" applyAlignment="1" applyProtection="1">
      <alignment vertical="center"/>
    </xf>
    <xf numFmtId="165" fontId="8" fillId="3" borderId="0" xfId="1" applyFont="1" applyFill="1" applyBorder="1" applyAlignment="1" applyProtection="1">
      <alignment vertical="center"/>
    </xf>
    <xf numFmtId="165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vertical="center"/>
    </xf>
    <xf numFmtId="165" fontId="14" fillId="0" borderId="0" xfId="1" applyFont="1" applyBorder="1" applyAlignment="1" applyProtection="1">
      <alignment vertical="center"/>
    </xf>
    <xf numFmtId="165" fontId="15" fillId="0" borderId="0" xfId="1" applyFont="1" applyBorder="1" applyAlignment="1" applyProtection="1">
      <alignment vertical="center"/>
    </xf>
    <xf numFmtId="165" fontId="13" fillId="0" borderId="0" xfId="1" applyBorder="1" applyProtection="1"/>
    <xf numFmtId="3" fontId="16" fillId="0" borderId="0" xfId="0" applyNumberFormat="1" applyFont="1"/>
    <xf numFmtId="4" fontId="17" fillId="3" borderId="0" xfId="4" applyNumberFormat="1" applyFont="1" applyFill="1" applyBorder="1" applyAlignment="1" applyProtection="1">
      <alignment vertical="center"/>
    </xf>
    <xf numFmtId="4" fontId="0" fillId="0" borderId="0" xfId="0" applyNumberFormat="1"/>
    <xf numFmtId="165" fontId="2" fillId="0" borderId="0" xfId="2" applyNumberFormat="1" applyFont="1" applyBorder="1" applyAlignment="1" applyProtection="1">
      <alignment vertical="center"/>
    </xf>
    <xf numFmtId="166" fontId="13" fillId="0" borderId="0" xfId="2" applyNumberFormat="1" applyBorder="1" applyProtection="1"/>
    <xf numFmtId="165" fontId="10" fillId="3" borderId="0" xfId="1" applyFont="1" applyFill="1" applyBorder="1" applyAlignment="1" applyProtection="1">
      <alignment vertical="center"/>
    </xf>
    <xf numFmtId="165" fontId="18" fillId="0" borderId="0" xfId="1" applyFont="1" applyAlignment="1">
      <alignment vertical="center"/>
    </xf>
    <xf numFmtId="14" fontId="18" fillId="4" borderId="0" xfId="1" applyNumberFormat="1" applyFont="1" applyFill="1" applyAlignment="1">
      <alignment vertical="center"/>
    </xf>
    <xf numFmtId="14" fontId="2" fillId="0" borderId="0" xfId="1" applyNumberFormat="1" applyFont="1" applyBorder="1" applyAlignment="1" applyProtection="1">
      <alignment vertical="center"/>
    </xf>
    <xf numFmtId="10" fontId="13" fillId="0" borderId="0" xfId="2" applyNumberFormat="1" applyBorder="1" applyProtection="1"/>
  </cellXfs>
  <cellStyles count="5">
    <cellStyle name="Normal" xfId="0" builtinId="0"/>
    <cellStyle name="Normal 4" xfId="3" xr:uid="{00000000-0005-0000-0000-000001000000}"/>
    <cellStyle name="Porcentagem" xfId="2" builtinId="5"/>
    <cellStyle name="Vírgula" xfId="1" builtinId="3"/>
    <cellStyle name="Vírgula 2" xfId="4" xr:uid="{00000000-0005-0000-0000-000004000000}"/>
  </cellStyles>
  <dxfs count="3">
    <dxf>
      <numFmt numFmtId="165" formatCode="_-* #,##0.00_-;\-* #,##0.00_-;_-* \-??_-;_-@_-"/>
    </dxf>
    <dxf>
      <numFmt numFmtId="165" formatCode="_-* #,##0.00_-;\-* #,##0.00_-;_-* \-??_-;_-@_-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356789101112131417" displayName="Tabela356789101112131417" ref="B9:O13" totalsRowShown="0">
  <tableColumns count="14">
    <tableColumn id="1" xr3:uid="{00000000-0010-0000-0000-000001000000}" name="Receitas"/>
    <tableColumn id="2" xr3:uid="{00000000-0010-0000-0000-000002000000}" name="JAN"/>
    <tableColumn id="3" xr3:uid="{00000000-0010-0000-0000-000003000000}" name="FEV"/>
    <tableColumn id="4" xr3:uid="{00000000-0010-0000-0000-000004000000}" name="MAR"/>
    <tableColumn id="5" xr3:uid="{00000000-0010-0000-0000-000005000000}" name="ABR"/>
    <tableColumn id="6" xr3:uid="{00000000-0010-0000-0000-000006000000}" name="MAI"/>
    <tableColumn id="7" xr3:uid="{00000000-0010-0000-0000-000007000000}" name="JUN"/>
    <tableColumn id="8" xr3:uid="{00000000-0010-0000-0000-000008000000}" name="JUL"/>
    <tableColumn id="9" xr3:uid="{00000000-0010-0000-0000-000009000000}" name="AGO"/>
    <tableColumn id="10" xr3:uid="{00000000-0010-0000-0000-00000A000000}" name="SET"/>
    <tableColumn id="11" xr3:uid="{00000000-0010-0000-0000-00000B000000}" name="OUT"/>
    <tableColumn id="12" xr3:uid="{00000000-0010-0000-0000-00000C000000}" name="NOV"/>
    <tableColumn id="13" xr3:uid="{00000000-0010-0000-0000-00000D000000}" name="DEZ"/>
    <tableColumn id="14" xr3:uid="{00000000-0010-0000-0000-00000E000000}" name="TOTAL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319" displayName="Tabela319" ref="B9:O18" totalsRowShown="0">
  <tableColumns count="14">
    <tableColumn id="1" xr3:uid="{00000000-0010-0000-0100-000001000000}" name="Receitas"/>
    <tableColumn id="2" xr3:uid="{00000000-0010-0000-0100-000002000000}" name="JAN"/>
    <tableColumn id="3" xr3:uid="{00000000-0010-0000-0100-000003000000}" name="FEV"/>
    <tableColumn id="4" xr3:uid="{00000000-0010-0000-0100-000004000000}" name="MAR"/>
    <tableColumn id="5" xr3:uid="{00000000-0010-0000-0100-000005000000}" name="ABR"/>
    <tableColumn id="6" xr3:uid="{00000000-0010-0000-0100-000006000000}" name="MAI"/>
    <tableColumn id="7" xr3:uid="{00000000-0010-0000-0100-000007000000}" name="JUN"/>
    <tableColumn id="8" xr3:uid="{00000000-0010-0000-0100-000008000000}" name="JUL"/>
    <tableColumn id="9" xr3:uid="{00000000-0010-0000-0100-000009000000}" name="AGO"/>
    <tableColumn id="10" xr3:uid="{00000000-0010-0000-0100-00000A000000}" name="SET"/>
    <tableColumn id="11" xr3:uid="{00000000-0010-0000-0100-00000B000000}" name="OUT"/>
    <tableColumn id="12" xr3:uid="{00000000-0010-0000-0100-00000C000000}" name="NOV"/>
    <tableColumn id="13" xr3:uid="{00000000-0010-0000-0100-00000D000000}" name="DEZ"/>
    <tableColumn id="14" xr3:uid="{00000000-0010-0000-0100-00000E000000}" name="TOTAL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ela356789101118" displayName="Tabela356789101118" ref="B9:O12" totalsRowShown="0">
  <tableColumns count="14">
    <tableColumn id="1" xr3:uid="{00000000-0010-0000-0200-000001000000}" name="Receitas"/>
    <tableColumn id="2" xr3:uid="{00000000-0010-0000-0200-000002000000}" name="JAN"/>
    <tableColumn id="3" xr3:uid="{00000000-0010-0000-0200-000003000000}" name="FEV"/>
    <tableColumn id="4" xr3:uid="{00000000-0010-0000-0200-000004000000}" name="MAR"/>
    <tableColumn id="5" xr3:uid="{00000000-0010-0000-0200-000005000000}" name="ABR"/>
    <tableColumn id="6" xr3:uid="{00000000-0010-0000-0200-000006000000}" name="MAI"/>
    <tableColumn id="7" xr3:uid="{00000000-0010-0000-0200-000007000000}" name="JUN"/>
    <tableColumn id="8" xr3:uid="{00000000-0010-0000-0200-000008000000}" name="JUL"/>
    <tableColumn id="9" xr3:uid="{00000000-0010-0000-0200-000009000000}" name="AGO"/>
    <tableColumn id="10" xr3:uid="{00000000-0010-0000-0200-00000A000000}" name="SET"/>
    <tableColumn id="11" xr3:uid="{00000000-0010-0000-0200-00000B000000}" name="OUT"/>
    <tableColumn id="12" xr3:uid="{00000000-0010-0000-0200-00000C000000}" name="NOV"/>
    <tableColumn id="13" xr3:uid="{00000000-0010-0000-0200-00000D000000}" name="DEZ"/>
    <tableColumn id="14" xr3:uid="{00000000-0010-0000-0200-00000E000000}" name="TOT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3520" displayName="Tabela3520" ref="B9:P12" totalsRowShown="0">
  <tableColumns count="15">
    <tableColumn id="1" xr3:uid="{00000000-0010-0000-0300-000001000000}" name="Receitas"/>
    <tableColumn id="2" xr3:uid="{00000000-0010-0000-0300-000002000000}" name="JAN"/>
    <tableColumn id="3" xr3:uid="{00000000-0010-0000-0300-000003000000}" name="FEV"/>
    <tableColumn id="4" xr3:uid="{00000000-0010-0000-0300-000004000000}" name="MAR"/>
    <tableColumn id="5" xr3:uid="{00000000-0010-0000-0300-000005000000}" name="ABR"/>
    <tableColumn id="6" xr3:uid="{00000000-0010-0000-0300-000006000000}" name="MAI"/>
    <tableColumn id="7" xr3:uid="{00000000-0010-0000-0300-000007000000}" name="JUN"/>
    <tableColumn id="8" xr3:uid="{00000000-0010-0000-0300-000008000000}" name="JUL"/>
    <tableColumn id="9" xr3:uid="{00000000-0010-0000-0300-000009000000}" name="AGO"/>
    <tableColumn id="10" xr3:uid="{00000000-0010-0000-0300-00000A000000}" name="SET"/>
    <tableColumn id="11" xr3:uid="{00000000-0010-0000-0300-00000B000000}" name="OUT"/>
    <tableColumn id="12" xr3:uid="{00000000-0010-0000-0300-00000C000000}" name="NOV"/>
    <tableColumn id="13" xr3:uid="{00000000-0010-0000-0300-00000D000000}" name="DEZ"/>
    <tableColumn id="14" xr3:uid="{00000000-0010-0000-0300-00000E000000}" name="TOTAL"/>
    <tableColumn id="15" xr3:uid="{00000000-0010-0000-0300-00000F000000}" name="Empenh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3567821" displayName="Tabela3567821" ref="B9:O11" totalsRowShown="0" headerRowDxfId="2">
  <tableColumns count="14">
    <tableColumn id="1" xr3:uid="{00000000-0010-0000-0400-000001000000}" name="Receitas"/>
    <tableColumn id="2" xr3:uid="{00000000-0010-0000-0400-000002000000}" name="JAN"/>
    <tableColumn id="3" xr3:uid="{00000000-0010-0000-0400-000003000000}" name="FEV"/>
    <tableColumn id="4" xr3:uid="{00000000-0010-0000-0400-000004000000}" name="MAR"/>
    <tableColumn id="5" xr3:uid="{00000000-0010-0000-0400-000005000000}" name="ABR"/>
    <tableColumn id="6" xr3:uid="{00000000-0010-0000-0400-000006000000}" name="MAI"/>
    <tableColumn id="7" xr3:uid="{00000000-0010-0000-0400-000007000000}" name="JUN" dataDxfId="1">
      <calculatedColumnFormula>Tabela319[[#This Row],[JUN]]*3%</calculatedColumnFormula>
    </tableColumn>
    <tableColumn id="8" xr3:uid="{00000000-0010-0000-0400-000008000000}" name="JUL"/>
    <tableColumn id="9" xr3:uid="{00000000-0010-0000-0400-000009000000}" name="AGO"/>
    <tableColumn id="10" xr3:uid="{00000000-0010-0000-0400-00000A000000}" name="SET"/>
    <tableColumn id="11" xr3:uid="{00000000-0010-0000-0400-00000B000000}" name="OUT"/>
    <tableColumn id="12" xr3:uid="{00000000-0010-0000-0400-00000C000000}" name="NOV" dataDxfId="0"/>
    <tableColumn id="13" xr3:uid="{00000000-0010-0000-0400-00000D000000}" name="DEZ"/>
    <tableColumn id="14" xr3:uid="{00000000-0010-0000-0400-00000E000000}" name="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6"/>
  <sheetViews>
    <sheetView showGridLines="0" tabSelected="1" topLeftCell="B1" zoomScale="93" zoomScaleNormal="93" workbookViewId="0">
      <selection activeCell="C1" sqref="C1"/>
    </sheetView>
  </sheetViews>
  <sheetFormatPr defaultRowHeight="16.8" x14ac:dyDescent="0.3"/>
  <cols>
    <col min="1" max="1" width="4.5546875" style="1" customWidth="1"/>
    <col min="2" max="2" width="27.5546875" style="1" customWidth="1"/>
    <col min="3" max="14" width="18" style="1" bestFit="1" customWidth="1"/>
    <col min="15" max="15" width="21" style="1" bestFit="1" customWidth="1"/>
    <col min="16" max="16" width="9.109375" style="1" customWidth="1"/>
    <col min="17" max="17" width="13.88671875" style="1" customWidth="1"/>
    <col min="18" max="1025" width="9.109375" style="1" customWidth="1"/>
  </cols>
  <sheetData>
    <row r="1" spans="2:17" x14ac:dyDescent="0.3">
      <c r="B1" s="36" t="s">
        <v>40</v>
      </c>
      <c r="C1" s="37">
        <v>45937</v>
      </c>
    </row>
    <row r="2" spans="2:17" ht="23.1" customHeight="1" x14ac:dyDescent="0.3">
      <c r="B2" s="2" t="s">
        <v>36</v>
      </c>
    </row>
    <row r="3" spans="2:17" ht="23.1" customHeight="1" x14ac:dyDescent="0.3">
      <c r="B3" s="2" t="s">
        <v>0</v>
      </c>
    </row>
    <row r="4" spans="2:17" ht="23.1" customHeight="1" x14ac:dyDescent="0.3">
      <c r="B4" s="2" t="s">
        <v>1</v>
      </c>
    </row>
    <row r="5" spans="2:17" ht="23.1" customHeight="1" x14ac:dyDescent="0.3"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5" t="s">
        <v>15</v>
      </c>
    </row>
    <row r="6" spans="2:17" ht="23.1" customHeight="1" x14ac:dyDescent="0.3">
      <c r="B6" s="6" t="s">
        <v>16</v>
      </c>
      <c r="C6" s="7">
        <f t="shared" ref="C6:N6" si="0">$O$6/12</f>
        <v>150392916.66723332</v>
      </c>
      <c r="D6" s="7">
        <f t="shared" si="0"/>
        <v>150392916.66723332</v>
      </c>
      <c r="E6" s="7">
        <f t="shared" si="0"/>
        <v>150392916.66723332</v>
      </c>
      <c r="F6" s="7">
        <f t="shared" si="0"/>
        <v>150392916.66723332</v>
      </c>
      <c r="G6" s="7">
        <f t="shared" si="0"/>
        <v>150392916.66723332</v>
      </c>
      <c r="H6" s="7">
        <f t="shared" si="0"/>
        <v>150392916.66723332</v>
      </c>
      <c r="I6" s="7">
        <f t="shared" si="0"/>
        <v>150392916.66723332</v>
      </c>
      <c r="J6" s="7">
        <f t="shared" si="0"/>
        <v>150392916.66723332</v>
      </c>
      <c r="K6" s="7">
        <f t="shared" si="0"/>
        <v>150392916.66723332</v>
      </c>
      <c r="L6" s="7">
        <f t="shared" si="0"/>
        <v>150392916.66723332</v>
      </c>
      <c r="M6" s="7">
        <f t="shared" si="0"/>
        <v>150392916.66723332</v>
      </c>
      <c r="N6" s="7">
        <f t="shared" si="0"/>
        <v>150392916.66723332</v>
      </c>
      <c r="O6" s="8">
        <v>1804715000.0067999</v>
      </c>
    </row>
    <row r="8" spans="2:17" ht="23.1" customHeight="1" x14ac:dyDescent="0.3">
      <c r="B8" s="2" t="s">
        <v>17</v>
      </c>
    </row>
    <row r="9" spans="2:17" s="9" customFormat="1" ht="18" customHeight="1" x14ac:dyDescent="0.3"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9" t="s">
        <v>9</v>
      </c>
      <c r="J9" s="9" t="s">
        <v>10</v>
      </c>
      <c r="K9" s="9" t="s">
        <v>11</v>
      </c>
      <c r="L9" s="9" t="s">
        <v>12</v>
      </c>
      <c r="M9" s="9" t="s">
        <v>13</v>
      </c>
      <c r="N9" s="9" t="s">
        <v>14</v>
      </c>
      <c r="O9" s="9" t="s">
        <v>15</v>
      </c>
    </row>
    <row r="10" spans="2:17" ht="18" customHeight="1" x14ac:dyDescent="0.3">
      <c r="B10" s="1" t="s">
        <v>18</v>
      </c>
      <c r="C10" s="1">
        <f t="shared" ref="C10:N10" si="1">SUM(C11:C12)</f>
        <v>150392916.67000002</v>
      </c>
      <c r="D10" s="1">
        <f t="shared" si="1"/>
        <v>150392916.34</v>
      </c>
      <c r="E10" s="1">
        <f t="shared" si="1"/>
        <v>150392916.34</v>
      </c>
      <c r="F10" s="1">
        <f t="shared" si="1"/>
        <v>150392916.34</v>
      </c>
      <c r="G10" s="1">
        <f t="shared" si="1"/>
        <v>150392916.34</v>
      </c>
      <c r="H10" s="1">
        <f t="shared" si="1"/>
        <v>150392916.34</v>
      </c>
      <c r="I10" s="1">
        <f t="shared" si="1"/>
        <v>150392916.94</v>
      </c>
      <c r="J10" s="1">
        <f t="shared" si="1"/>
        <v>150392916.94</v>
      </c>
      <c r="K10" s="1">
        <f t="shared" si="1"/>
        <v>145759519.46000001</v>
      </c>
      <c r="L10" s="1">
        <f t="shared" si="1"/>
        <v>0</v>
      </c>
      <c r="M10" s="1">
        <f t="shared" si="1"/>
        <v>0</v>
      </c>
      <c r="N10" s="1">
        <f t="shared" si="1"/>
        <v>0</v>
      </c>
      <c r="O10" s="1">
        <f>SUM(C10:N10)</f>
        <v>1348902851.7100003</v>
      </c>
    </row>
    <row r="11" spans="2:17" s="10" customFormat="1" ht="18" customHeight="1" x14ac:dyDescent="0.3">
      <c r="B11" s="11" t="s">
        <v>19</v>
      </c>
      <c r="C11" s="10">
        <f>10801250+10441000</f>
        <v>21242250</v>
      </c>
      <c r="D11" s="10">
        <f>7726728.67+13515521</f>
        <v>21242249.670000002</v>
      </c>
      <c r="E11" s="10">
        <f>7726728.67+13515521</f>
        <v>21242249.670000002</v>
      </c>
      <c r="F11" s="10">
        <f>7726728.67+13515521</f>
        <v>21242249.670000002</v>
      </c>
      <c r="G11" s="10">
        <f>7726728.67+13515521</f>
        <v>21242249.670000002</v>
      </c>
      <c r="H11" s="10">
        <v>21242249.670000002</v>
      </c>
      <c r="I11" s="10">
        <v>21242250.27</v>
      </c>
      <c r="J11" s="10">
        <v>21242250.27</v>
      </c>
      <c r="K11" s="10">
        <v>21098127.57</v>
      </c>
      <c r="O11" s="10">
        <f>SUM(C11:N11)</f>
        <v>191036126.46000001</v>
      </c>
      <c r="Q11" s="12">
        <f>8099473.02+6721693.66</f>
        <v>14821166.68</v>
      </c>
    </row>
    <row r="12" spans="2:17" s="10" customFormat="1" ht="18" customHeight="1" x14ac:dyDescent="0.3">
      <c r="B12" s="11" t="s">
        <v>20</v>
      </c>
      <c r="C12" s="10">
        <v>129150666.67</v>
      </c>
      <c r="D12" s="10">
        <v>129150666.67</v>
      </c>
      <c r="E12" s="10">
        <v>129150666.67</v>
      </c>
      <c r="F12" s="10">
        <v>129150666.67</v>
      </c>
      <c r="G12" s="10">
        <v>129150666.67</v>
      </c>
      <c r="H12" s="10">
        <v>129150666.67</v>
      </c>
      <c r="I12" s="10">
        <v>129150666.67</v>
      </c>
      <c r="J12" s="10">
        <v>129150666.67</v>
      </c>
      <c r="K12" s="10">
        <v>124661391.89</v>
      </c>
      <c r="O12" s="10">
        <f>SUM(C12:N12)</f>
        <v>1157866725.25</v>
      </c>
      <c r="Q12" s="12">
        <f>45000000+53774333.03</f>
        <v>98774333.030000001</v>
      </c>
    </row>
    <row r="13" spans="2:17" ht="18" customHeight="1" x14ac:dyDescent="0.3">
      <c r="B13" s="1" t="s">
        <v>21</v>
      </c>
      <c r="C13" s="1">
        <v>1040615.9400000002</v>
      </c>
      <c r="D13" s="1">
        <v>1456200.92</v>
      </c>
      <c r="E13" s="1">
        <v>1479102.45</v>
      </c>
      <c r="F13" s="1">
        <v>1529899.64</v>
      </c>
      <c r="G13" s="1">
        <v>1527160.2</v>
      </c>
      <c r="H13" s="1">
        <v>1595665.8900000001</v>
      </c>
      <c r="I13" s="1">
        <v>1814284.3399999999</v>
      </c>
      <c r="J13" s="1">
        <v>1627350.1300000001</v>
      </c>
      <c r="K13" s="1">
        <v>1947822.2799999996</v>
      </c>
      <c r="O13" s="1">
        <f>SUM(C13:N13)</f>
        <v>14018101.790000001</v>
      </c>
    </row>
    <row r="14" spans="2:17" ht="23.1" customHeight="1" x14ac:dyDescent="0.3">
      <c r="B14" s="14" t="s">
        <v>22</v>
      </c>
      <c r="C14" s="15">
        <f t="shared" ref="C14:O14" si="2">C10+C13</f>
        <v>151433532.61000001</v>
      </c>
      <c r="D14" s="15">
        <f t="shared" si="2"/>
        <v>151849117.25999999</v>
      </c>
      <c r="E14" s="15">
        <f>E10+E13</f>
        <v>151872018.78999999</v>
      </c>
      <c r="F14" s="15">
        <f>F10+F13</f>
        <v>151922815.97999999</v>
      </c>
      <c r="G14" s="15">
        <f t="shared" si="2"/>
        <v>151920076.53999999</v>
      </c>
      <c r="H14" s="15">
        <f t="shared" si="2"/>
        <v>151988582.22999999</v>
      </c>
      <c r="I14" s="15">
        <f t="shared" si="2"/>
        <v>152207201.28</v>
      </c>
      <c r="J14" s="15">
        <f t="shared" si="2"/>
        <v>152020267.06999999</v>
      </c>
      <c r="K14" s="15">
        <f t="shared" si="2"/>
        <v>147707341.74000001</v>
      </c>
      <c r="L14" s="15">
        <f t="shared" si="2"/>
        <v>0</v>
      </c>
      <c r="M14" s="15">
        <f t="shared" si="2"/>
        <v>0</v>
      </c>
      <c r="N14" s="15">
        <f t="shared" si="2"/>
        <v>0</v>
      </c>
      <c r="O14" s="15">
        <f t="shared" si="2"/>
        <v>1362920953.5000002</v>
      </c>
    </row>
    <row r="15" spans="2:17" ht="16.5" customHeight="1" x14ac:dyDescent="0.3">
      <c r="K15" s="27"/>
      <c r="L15" s="27"/>
      <c r="M15" s="27"/>
      <c r="N15" s="27"/>
    </row>
    <row r="16" spans="2:17" ht="23.1" customHeight="1" x14ac:dyDescent="0.3">
      <c r="B16" s="16"/>
      <c r="C16" s="19"/>
      <c r="D16" s="17"/>
      <c r="E16" s="32"/>
      <c r="F16" s="17"/>
      <c r="G16" s="17"/>
      <c r="H16" s="18"/>
      <c r="I16" s="18"/>
      <c r="J16" s="17"/>
      <c r="K16" s="27"/>
      <c r="L16" s="27"/>
      <c r="M16" s="27"/>
      <c r="N16" s="27"/>
      <c r="O16" s="17">
        <v>185090000</v>
      </c>
    </row>
    <row r="17" spans="3:15" ht="23.1" customHeight="1" x14ac:dyDescent="0.3">
      <c r="D17" s="18"/>
      <c r="E17" s="17"/>
      <c r="F17" s="17"/>
      <c r="G17" s="27"/>
      <c r="H17" s="17"/>
      <c r="I17" s="19"/>
      <c r="J17" s="32"/>
      <c r="K17" s="19"/>
      <c r="L17" s="17"/>
      <c r="M17" s="28"/>
      <c r="N17" s="19"/>
      <c r="O17" s="17" t="e">
        <f>O16-#REF!</f>
        <v>#REF!</v>
      </c>
    </row>
    <row r="18" spans="3:15" ht="23.1" customHeight="1" x14ac:dyDescent="0.3">
      <c r="D18" s="18"/>
      <c r="E18" s="19"/>
      <c r="F18" s="17"/>
      <c r="G18" s="17"/>
      <c r="H18" s="17"/>
      <c r="I18" s="18"/>
      <c r="J18" s="32"/>
      <c r="K18" s="17"/>
      <c r="L18" s="17"/>
      <c r="M18" s="29"/>
      <c r="N18" s="17"/>
      <c r="O18" s="17"/>
    </row>
    <row r="19" spans="3:15" ht="23.1" customHeight="1" x14ac:dyDescent="0.3">
      <c r="D19" s="17"/>
      <c r="E19" s="17"/>
      <c r="F19" s="17"/>
      <c r="G19" s="17"/>
      <c r="H19" s="19"/>
      <c r="I19" s="17"/>
      <c r="J19" s="32"/>
      <c r="K19" s="17"/>
      <c r="L19" s="27"/>
      <c r="M19" s="29"/>
      <c r="N19" s="17"/>
      <c r="O19" s="17"/>
    </row>
    <row r="20" spans="3:15" ht="23.1" customHeight="1" x14ac:dyDescent="0.3">
      <c r="C20" s="17"/>
      <c r="D20" s="17"/>
      <c r="E20" s="17"/>
      <c r="F20" s="17"/>
      <c r="G20" s="17"/>
      <c r="H20" s="32"/>
      <c r="I20" s="17"/>
      <c r="J20" s="19"/>
      <c r="K20" s="17"/>
      <c r="L20" s="17"/>
      <c r="M20" s="17"/>
      <c r="N20" s="17"/>
      <c r="O20" s="17">
        <v>184679047.99000001</v>
      </c>
    </row>
    <row r="21" spans="3:15" ht="23.1" customHeight="1" x14ac:dyDescent="0.3">
      <c r="C21" s="17"/>
      <c r="D21" s="17"/>
      <c r="E21" s="17"/>
      <c r="F21" s="17"/>
      <c r="G21" s="17"/>
      <c r="H21" s="32"/>
      <c r="I21" s="17">
        <v>121222</v>
      </c>
      <c r="J21" s="18"/>
      <c r="K21" s="17"/>
      <c r="L21" s="17"/>
      <c r="M21" s="17"/>
      <c r="N21" s="17"/>
      <c r="O21" s="17"/>
    </row>
    <row r="22" spans="3:15" ht="23.1" customHeight="1" x14ac:dyDescent="0.3">
      <c r="C22" s="17"/>
      <c r="D22" s="17"/>
      <c r="E22" s="17"/>
      <c r="F22" s="17"/>
      <c r="G22" s="17"/>
      <c r="H22" s="18"/>
      <c r="I22" s="17"/>
      <c r="J22" s="17"/>
      <c r="K22" s="17"/>
      <c r="L22" s="17"/>
      <c r="M22" s="17"/>
      <c r="N22" s="17"/>
      <c r="O22" s="17"/>
    </row>
    <row r="23" spans="3:15" ht="23.1" customHeight="1" x14ac:dyDescent="0.3">
      <c r="C23" s="17"/>
      <c r="D23" s="17"/>
      <c r="E23" s="17"/>
      <c r="F23" s="17"/>
      <c r="G23" s="17"/>
      <c r="H23" s="17"/>
      <c r="I23" s="17"/>
      <c r="J23" s="17"/>
      <c r="K23" s="17"/>
      <c r="L23" s="20"/>
      <c r="M23" s="17"/>
      <c r="N23" s="17"/>
      <c r="O23" s="17"/>
    </row>
    <row r="24" spans="3:15" ht="23.1" customHeight="1" x14ac:dyDescent="0.3"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3:15" ht="23.1" customHeight="1" x14ac:dyDescent="0.3"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3:15" ht="23.1" customHeight="1" x14ac:dyDescent="0.3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</sheetData>
  <printOptions horizontalCentered="1"/>
  <pageMargins left="0.31496062992125984" right="0.31496062992125984" top="1.5354330708661419" bottom="0.74803149606299213" header="0.31496062992125984" footer="0.51181102362204722"/>
  <pageSetup paperSize="9" scale="50" firstPageNumber="0" orientation="landscape" r:id="rId1"/>
  <headerFooter>
    <oddHeader>&amp;C&amp;"Segoe UI,Normal"&amp;12&amp;G
Poder Judiciário
Tribunal de Justiça do Maranhão
Execução das Receitas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27"/>
  <sheetViews>
    <sheetView showGridLines="0" topLeftCell="A2" zoomScale="91" zoomScaleNormal="91" workbookViewId="0">
      <selection activeCell="K19" sqref="K19"/>
    </sheetView>
  </sheetViews>
  <sheetFormatPr defaultRowHeight="16.8" x14ac:dyDescent="0.3"/>
  <cols>
    <col min="1" max="1" width="3.33203125" style="1" customWidth="1"/>
    <col min="2" max="2" width="32.33203125" style="1" customWidth="1"/>
    <col min="3" max="14" width="17" style="1" bestFit="1" customWidth="1"/>
    <col min="15" max="15" width="19.33203125" style="1" bestFit="1" customWidth="1"/>
    <col min="16" max="1025" width="9.109375" style="1" customWidth="1"/>
  </cols>
  <sheetData>
    <row r="1" spans="2:15" x14ac:dyDescent="0.3">
      <c r="B1" s="36" t="s">
        <v>40</v>
      </c>
      <c r="C1" s="37">
        <v>45937</v>
      </c>
    </row>
    <row r="2" spans="2:15" ht="23.1" customHeight="1" x14ac:dyDescent="0.3">
      <c r="B2" s="2" t="s">
        <v>36</v>
      </c>
    </row>
    <row r="3" spans="2:15" ht="23.1" customHeight="1" x14ac:dyDescent="0.3">
      <c r="B3" s="2" t="s">
        <v>39</v>
      </c>
    </row>
    <row r="4" spans="2:15" ht="23.1" customHeight="1" x14ac:dyDescent="0.3">
      <c r="B4" s="2" t="s">
        <v>1</v>
      </c>
    </row>
    <row r="5" spans="2:15" ht="23.1" customHeight="1" x14ac:dyDescent="0.3"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5" t="s">
        <v>15</v>
      </c>
    </row>
    <row r="6" spans="2:15" ht="23.1" customHeight="1" x14ac:dyDescent="0.3">
      <c r="B6" s="6" t="s">
        <v>16</v>
      </c>
      <c r="C6" s="7">
        <f t="shared" ref="C6:N6" si="0">$O$6/12</f>
        <v>29867250.000400003</v>
      </c>
      <c r="D6" s="7">
        <f t="shared" si="0"/>
        <v>29867250.000400003</v>
      </c>
      <c r="E6" s="7">
        <f t="shared" si="0"/>
        <v>29867250.000400003</v>
      </c>
      <c r="F6" s="7">
        <f t="shared" si="0"/>
        <v>29867250.000400003</v>
      </c>
      <c r="G6" s="7">
        <f t="shared" si="0"/>
        <v>29867250.000400003</v>
      </c>
      <c r="H6" s="7">
        <f t="shared" si="0"/>
        <v>29867250.000400003</v>
      </c>
      <c r="I6" s="7">
        <f t="shared" si="0"/>
        <v>29867250.000400003</v>
      </c>
      <c r="J6" s="7">
        <f t="shared" si="0"/>
        <v>29867250.000400003</v>
      </c>
      <c r="K6" s="7">
        <f t="shared" si="0"/>
        <v>29867250.000400003</v>
      </c>
      <c r="L6" s="7">
        <f t="shared" si="0"/>
        <v>29867250.000400003</v>
      </c>
      <c r="M6" s="7">
        <f t="shared" si="0"/>
        <v>29867250.000400003</v>
      </c>
      <c r="N6" s="7">
        <f t="shared" si="0"/>
        <v>29867250.000400003</v>
      </c>
      <c r="O6" s="8">
        <v>358407000.00480002</v>
      </c>
    </row>
    <row r="8" spans="2:15" ht="23.1" customHeight="1" x14ac:dyDescent="0.3">
      <c r="B8" s="2" t="s">
        <v>17</v>
      </c>
    </row>
    <row r="9" spans="2:15" s="9" customFormat="1" ht="18" customHeight="1" x14ac:dyDescent="0.3"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9" t="s">
        <v>9</v>
      </c>
      <c r="J9" s="9" t="s">
        <v>10</v>
      </c>
      <c r="K9" s="9" t="s">
        <v>11</v>
      </c>
      <c r="L9" s="9" t="s">
        <v>12</v>
      </c>
      <c r="M9" s="9" t="s">
        <v>13</v>
      </c>
      <c r="N9" s="9" t="s">
        <v>14</v>
      </c>
      <c r="O9" s="9" t="s">
        <v>15</v>
      </c>
    </row>
    <row r="10" spans="2:15" ht="18" customHeight="1" x14ac:dyDescent="0.3">
      <c r="B10" s="1" t="s">
        <v>37</v>
      </c>
      <c r="C10" s="1">
        <f t="shared" ref="C10:N10" si="1">SUM(C11:C13)</f>
        <v>24876864.079999998</v>
      </c>
      <c r="D10" s="1">
        <f t="shared" si="1"/>
        <v>26231291.199999999</v>
      </c>
      <c r="E10" s="1">
        <f t="shared" si="1"/>
        <v>22387561.289999999</v>
      </c>
      <c r="F10" s="1">
        <v>26995880.32</v>
      </c>
      <c r="G10" s="1">
        <f t="shared" si="1"/>
        <v>25899180.759999998</v>
      </c>
      <c r="H10" s="1">
        <f t="shared" si="1"/>
        <v>26323983.079999998</v>
      </c>
      <c r="I10" s="1">
        <f t="shared" si="1"/>
        <v>31731394.890000001</v>
      </c>
      <c r="J10" s="1">
        <f t="shared" si="1"/>
        <v>29312835.219999995</v>
      </c>
      <c r="K10" s="1">
        <f t="shared" si="1"/>
        <v>30247630.469999999</v>
      </c>
      <c r="L10" s="1">
        <f t="shared" si="1"/>
        <v>0</v>
      </c>
      <c r="M10" s="1">
        <f t="shared" si="1"/>
        <v>0</v>
      </c>
      <c r="N10" s="1">
        <f t="shared" si="1"/>
        <v>0</v>
      </c>
      <c r="O10" s="1">
        <f>SUM(C10:N10)</f>
        <v>244006621.30999994</v>
      </c>
    </row>
    <row r="11" spans="2:15" s="10" customFormat="1" ht="18" customHeight="1" x14ac:dyDescent="0.3">
      <c r="B11" s="11" t="s">
        <v>24</v>
      </c>
      <c r="C11" s="13">
        <v>13226808.65</v>
      </c>
      <c r="D11" s="10">
        <v>15224820.41</v>
      </c>
      <c r="E11" s="10">
        <v>12925287.220000001</v>
      </c>
      <c r="F11" s="10">
        <v>16455874.529999999</v>
      </c>
      <c r="G11" s="10">
        <v>14744571.77</v>
      </c>
      <c r="H11" s="10">
        <v>14668246.689999999</v>
      </c>
      <c r="I11" s="10">
        <v>19006819.390000001</v>
      </c>
      <c r="J11" s="10">
        <v>17558123.957889795</v>
      </c>
      <c r="K11" s="10">
        <v>17544645.379999999</v>
      </c>
      <c r="O11" s="10">
        <f t="shared" ref="O11:O18" si="2">SUM(C11:N11)</f>
        <v>141355197.99788979</v>
      </c>
    </row>
    <row r="12" spans="2:15" s="10" customFormat="1" ht="18" customHeight="1" x14ac:dyDescent="0.3">
      <c r="B12" s="11" t="s">
        <v>25</v>
      </c>
      <c r="C12" s="10">
        <v>11650055.43</v>
      </c>
      <c r="D12" s="10">
        <v>11006470.789999999</v>
      </c>
      <c r="E12" s="10">
        <v>9462274.0700000003</v>
      </c>
      <c r="F12" s="10">
        <v>10540005.789999999</v>
      </c>
      <c r="G12" s="10">
        <v>11154608.99</v>
      </c>
      <c r="H12" s="10">
        <v>11655736.390000001</v>
      </c>
      <c r="I12" s="10">
        <v>12724575.5</v>
      </c>
      <c r="J12" s="10">
        <v>11754711.2621102</v>
      </c>
      <c r="K12" s="10">
        <v>12702985.09</v>
      </c>
      <c r="O12" s="10">
        <f t="shared" si="2"/>
        <v>102651423.31211022</v>
      </c>
    </row>
    <row r="13" spans="2:15" s="10" customFormat="1" ht="18" hidden="1" customHeight="1" x14ac:dyDescent="0.3">
      <c r="B13" s="11" t="s">
        <v>26</v>
      </c>
      <c r="C13" s="10">
        <v>0</v>
      </c>
      <c r="O13" s="10">
        <f t="shared" si="2"/>
        <v>0</v>
      </c>
    </row>
    <row r="14" spans="2:15" ht="18" customHeight="1" x14ac:dyDescent="0.3">
      <c r="B14" s="1" t="s">
        <v>21</v>
      </c>
      <c r="C14" s="1">
        <v>4405772.95</v>
      </c>
      <c r="D14" s="1">
        <v>4199825.46</v>
      </c>
      <c r="E14" s="1">
        <v>3865630.35</v>
      </c>
      <c r="F14" s="1">
        <v>4129574.09</v>
      </c>
      <c r="G14" s="1">
        <v>4491998.28</v>
      </c>
      <c r="H14" s="1">
        <v>4317810.9099999992</v>
      </c>
      <c r="I14" s="1">
        <v>4843682.6399999997</v>
      </c>
      <c r="J14" s="1">
        <v>4251851.59</v>
      </c>
      <c r="K14" s="1">
        <v>4517401.7300000004</v>
      </c>
      <c r="O14" s="1">
        <f t="shared" si="2"/>
        <v>39023548</v>
      </c>
    </row>
    <row r="15" spans="2:15" ht="18" customHeight="1" x14ac:dyDescent="0.3">
      <c r="B15" s="1" t="s">
        <v>27</v>
      </c>
      <c r="C15" s="1">
        <v>99786.22</v>
      </c>
      <c r="D15" s="1">
        <v>111361.72</v>
      </c>
      <c r="E15" s="1">
        <v>117935.84</v>
      </c>
      <c r="F15" s="1">
        <v>118084.67</v>
      </c>
      <c r="G15" s="1">
        <v>119102.71</v>
      </c>
      <c r="H15" s="1">
        <v>116755.97</v>
      </c>
      <c r="I15" s="1">
        <v>98636.43</v>
      </c>
      <c r="J15" s="1">
        <v>113640.34</v>
      </c>
      <c r="K15" s="1">
        <v>116147.1</v>
      </c>
      <c r="O15" s="1">
        <f t="shared" si="2"/>
        <v>1011451</v>
      </c>
    </row>
    <row r="16" spans="2:15" ht="18" customHeight="1" x14ac:dyDescent="0.3">
      <c r="B16" s="21" t="s">
        <v>28</v>
      </c>
      <c r="C16" s="1">
        <v>3163317.02</v>
      </c>
      <c r="D16" s="1">
        <v>3193634.38</v>
      </c>
      <c r="E16" s="1">
        <v>216738.27</v>
      </c>
      <c r="F16" s="1">
        <v>6260398.7999999998</v>
      </c>
      <c r="G16" s="1">
        <v>3261797.86</v>
      </c>
      <c r="H16" s="1">
        <v>3387978.33</v>
      </c>
      <c r="I16" s="1">
        <v>3484411.92</v>
      </c>
      <c r="J16" s="1">
        <v>18607767.530000001</v>
      </c>
      <c r="K16" s="1">
        <v>3651333.7</v>
      </c>
      <c r="O16" s="1">
        <f t="shared" si="2"/>
        <v>45227377.810000002</v>
      </c>
    </row>
    <row r="17" spans="2:15" ht="18" customHeight="1" x14ac:dyDescent="0.3">
      <c r="B17" s="1" t="s">
        <v>29</v>
      </c>
      <c r="C17" s="1">
        <v>2947.98</v>
      </c>
      <c r="D17" s="1">
        <v>2947.98</v>
      </c>
      <c r="E17" s="1">
        <v>2947.98</v>
      </c>
      <c r="F17" s="1">
        <v>123705.03</v>
      </c>
      <c r="G17" s="1">
        <v>3527.42</v>
      </c>
      <c r="H17" s="1">
        <v>183304.7</v>
      </c>
      <c r="I17" s="1">
        <f>10627.46+3085.48</f>
        <v>13712.939999999999</v>
      </c>
      <c r="J17" s="1">
        <v>3085.48</v>
      </c>
      <c r="K17" s="1">
        <v>3085.48</v>
      </c>
      <c r="O17" s="1">
        <f t="shared" si="2"/>
        <v>339264.99</v>
      </c>
    </row>
    <row r="18" spans="2:15" ht="18" customHeight="1" x14ac:dyDescent="0.3">
      <c r="B18" s="1" t="s">
        <v>38</v>
      </c>
      <c r="C18" s="1">
        <f>-'FUNSEG 25'!C10</f>
        <v>-746305.92240000004</v>
      </c>
      <c r="D18" s="1">
        <f>-'FUNSEG 25'!D10</f>
        <v>-786938.73600000003</v>
      </c>
      <c r="E18" s="1">
        <f>-'FUNSEG 25'!E10</f>
        <v>-671626.83869999985</v>
      </c>
      <c r="F18" s="1">
        <f>-'FUNSEG 25'!F10</f>
        <v>-809876.40960000001</v>
      </c>
      <c r="G18" s="1">
        <f>-'FUNSEG 25'!G10</f>
        <v>-777020.48639999994</v>
      </c>
      <c r="H18" s="1">
        <f>-'FUNSEG 25'!H10</f>
        <v>-789719.49239999987</v>
      </c>
      <c r="I18" s="1">
        <f>-'FUNSEG 25'!I10</f>
        <v>-951941.84669999999</v>
      </c>
      <c r="J18" s="1">
        <f>-'FUNSEG 25'!J10</f>
        <v>-879385.05659999978</v>
      </c>
      <c r="K18" s="1">
        <f>-'FUNSEG 25'!K10</f>
        <v>-907428.91409999994</v>
      </c>
      <c r="L18" s="1">
        <f>-'FUNSEG 25'!L10</f>
        <v>0</v>
      </c>
      <c r="M18" s="1">
        <f>-'FUNSEG 25'!M10</f>
        <v>0</v>
      </c>
      <c r="N18" s="1">
        <f>-'FUNSEG 25'!N10</f>
        <v>0</v>
      </c>
      <c r="O18" s="1">
        <f t="shared" si="2"/>
        <v>-7320243.7028999981</v>
      </c>
    </row>
    <row r="19" spans="2:15" ht="23.1" customHeight="1" x14ac:dyDescent="0.3">
      <c r="B19" s="14" t="s">
        <v>22</v>
      </c>
      <c r="C19" s="15">
        <f>C10+C14+C15+C16+C17+C18</f>
        <v>31802382.327599995</v>
      </c>
      <c r="D19" s="15">
        <f t="shared" ref="D19:N19" si="3">D10+D14+D15+D16+D17+D18</f>
        <v>32952122.003999993</v>
      </c>
      <c r="E19" s="15">
        <f t="shared" si="3"/>
        <v>25919186.8913</v>
      </c>
      <c r="F19" s="15">
        <f>F10+F14+F15+F16+F17+F18</f>
        <v>36817766.500400007</v>
      </c>
      <c r="G19" s="15">
        <f t="shared" si="3"/>
        <v>32998586.5436</v>
      </c>
      <c r="H19" s="15">
        <f t="shared" si="3"/>
        <v>33540113.497600004</v>
      </c>
      <c r="I19" s="15">
        <f t="shared" si="3"/>
        <v>39219896.973300003</v>
      </c>
      <c r="J19" s="15">
        <f t="shared" si="3"/>
        <v>51409795.103399999</v>
      </c>
      <c r="K19" s="15">
        <f t="shared" si="3"/>
        <v>37628169.565900005</v>
      </c>
      <c r="L19" s="15">
        <f t="shared" si="3"/>
        <v>0</v>
      </c>
      <c r="M19" s="15">
        <f t="shared" si="3"/>
        <v>0</v>
      </c>
      <c r="N19" s="15">
        <f t="shared" si="3"/>
        <v>0</v>
      </c>
      <c r="O19" s="15">
        <f>O10+O14+O15+O16+O17+O18</f>
        <v>322288019.40709996</v>
      </c>
    </row>
    <row r="20" spans="2:15" ht="23.1" customHeight="1" x14ac:dyDescent="0.3">
      <c r="F20" s="33"/>
      <c r="I20" s="23"/>
      <c r="L20" s="23"/>
      <c r="O20" s="1">
        <f>SUM(C19:J19)</f>
        <v>284659849.84120005</v>
      </c>
    </row>
    <row r="21" spans="2:15" ht="23.1" customHeight="1" x14ac:dyDescent="0.3">
      <c r="F21" s="34"/>
      <c r="L21" s="17"/>
      <c r="O21" s="1">
        <f>O10+O18</f>
        <v>236686377.60709995</v>
      </c>
    </row>
    <row r="22" spans="2:15" ht="23.1" customHeight="1" x14ac:dyDescent="0.3">
      <c r="C22" s="19"/>
      <c r="D22" s="19"/>
      <c r="E22" s="19"/>
      <c r="F22" s="19"/>
      <c r="L22" s="17"/>
      <c r="O22" s="1">
        <f>O19-O21</f>
        <v>85601641.800000012</v>
      </c>
    </row>
    <row r="23" spans="2:15" ht="23.1" customHeight="1" x14ac:dyDescent="0.3">
      <c r="C23" s="31"/>
      <c r="D23" s="31"/>
      <c r="E23" s="31"/>
      <c r="F23" s="31"/>
      <c r="G23" s="31"/>
      <c r="H23" s="31"/>
      <c r="I23" s="31"/>
      <c r="J23" s="39"/>
      <c r="K23" s="31"/>
      <c r="L23" s="31"/>
      <c r="M23" s="31"/>
      <c r="N23" s="31"/>
    </row>
    <row r="24" spans="2:15" ht="23.1" customHeight="1" x14ac:dyDescent="0.3">
      <c r="C24" s="35"/>
      <c r="D24" s="35"/>
      <c r="E24" s="35"/>
      <c r="F24" s="35"/>
      <c r="G24" s="35"/>
      <c r="H24" s="35"/>
      <c r="I24" s="35"/>
      <c r="J24" s="39"/>
      <c r="K24" s="35"/>
      <c r="L24" s="35"/>
      <c r="M24" s="35"/>
      <c r="N24" s="35"/>
    </row>
    <row r="25" spans="2:15" ht="23.1" customHeight="1" x14ac:dyDescent="0.3">
      <c r="C25" s="35"/>
      <c r="E25" s="17"/>
      <c r="K25" s="22"/>
    </row>
    <row r="26" spans="2:15" ht="23.1" customHeight="1" x14ac:dyDescent="0.3">
      <c r="C26" s="24"/>
      <c r="K26" s="22"/>
    </row>
    <row r="27" spans="2:15" ht="23.1" customHeight="1" x14ac:dyDescent="0.3">
      <c r="C27" s="24"/>
    </row>
  </sheetData>
  <printOptions horizontalCentered="1"/>
  <pageMargins left="0.31496062992125984" right="0.31496062992125984" top="1.5354330708661419" bottom="0.74803149606299213" header="0.31496062992125984" footer="0.51181102362204722"/>
  <pageSetup paperSize="9" scale="50" firstPageNumber="0" orientation="landscape" r:id="rId1"/>
  <headerFooter>
    <oddHeader>&amp;C&amp;"Segoe UI,Normal"&amp;12&amp;G
Poder Judiciário
Tribunal de Justiça do Maranhão
Execução das Receitas</oddHead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3"/>
  <sheetViews>
    <sheetView showGridLines="0" zoomScale="112" zoomScaleNormal="112" workbookViewId="0">
      <selection activeCell="C2" sqref="C2"/>
    </sheetView>
  </sheetViews>
  <sheetFormatPr defaultRowHeight="16.8" x14ac:dyDescent="0.3"/>
  <cols>
    <col min="1" max="1" width="4.5546875" style="1" customWidth="1"/>
    <col min="2" max="2" width="27.5546875" style="1" customWidth="1"/>
    <col min="3" max="3" width="13.6640625" style="1" bestFit="1" customWidth="1"/>
    <col min="4" max="6" width="12" style="1" bestFit="1" customWidth="1"/>
    <col min="7" max="7" width="12.5546875" style="1" customWidth="1"/>
    <col min="8" max="9" width="12.44140625" style="1" customWidth="1"/>
    <col min="10" max="10" width="12.88671875" style="1" customWidth="1"/>
    <col min="11" max="11" width="12.6640625" style="1" bestFit="1" customWidth="1"/>
    <col min="12" max="14" width="12" style="1" bestFit="1" customWidth="1"/>
    <col min="15" max="15" width="16.44140625" style="1" bestFit="1" customWidth="1"/>
    <col min="16" max="1025" width="9.109375" style="1" customWidth="1"/>
  </cols>
  <sheetData>
    <row r="1" spans="2:15" x14ac:dyDescent="0.3">
      <c r="B1" s="36" t="s">
        <v>40</v>
      </c>
      <c r="C1" s="37">
        <v>45937</v>
      </c>
    </row>
    <row r="2" spans="2:15" ht="23.1" customHeight="1" x14ac:dyDescent="0.3">
      <c r="B2" s="2" t="s">
        <v>36</v>
      </c>
    </row>
    <row r="3" spans="2:15" ht="23.1" customHeight="1" x14ac:dyDescent="0.3">
      <c r="B3" s="2" t="s">
        <v>30</v>
      </c>
    </row>
    <row r="4" spans="2:15" ht="23.1" customHeight="1" x14ac:dyDescent="0.3">
      <c r="B4" s="2" t="s">
        <v>1</v>
      </c>
    </row>
    <row r="5" spans="2:15" ht="23.1" customHeight="1" x14ac:dyDescent="0.3"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5" t="s">
        <v>15</v>
      </c>
    </row>
    <row r="6" spans="2:15" ht="23.1" customHeight="1" x14ac:dyDescent="0.3">
      <c r="B6" s="6" t="s">
        <v>16</v>
      </c>
      <c r="C6" s="7">
        <f t="shared" ref="C6:N6" si="0">$O$6/12</f>
        <v>84083.333333333328</v>
      </c>
      <c r="D6" s="7">
        <f t="shared" si="0"/>
        <v>84083.333333333328</v>
      </c>
      <c r="E6" s="7">
        <f t="shared" si="0"/>
        <v>84083.333333333328</v>
      </c>
      <c r="F6" s="7">
        <f t="shared" si="0"/>
        <v>84083.333333333328</v>
      </c>
      <c r="G6" s="7">
        <f t="shared" si="0"/>
        <v>84083.333333333328</v>
      </c>
      <c r="H6" s="7">
        <f t="shared" si="0"/>
        <v>84083.333333333328</v>
      </c>
      <c r="I6" s="7">
        <f t="shared" si="0"/>
        <v>84083.333333333328</v>
      </c>
      <c r="J6" s="7">
        <f t="shared" si="0"/>
        <v>84083.333333333328</v>
      </c>
      <c r="K6" s="7">
        <f t="shared" si="0"/>
        <v>84083.333333333328</v>
      </c>
      <c r="L6" s="7">
        <f t="shared" si="0"/>
        <v>84083.333333333328</v>
      </c>
      <c r="M6" s="7">
        <f t="shared" si="0"/>
        <v>84083.333333333328</v>
      </c>
      <c r="N6" s="7">
        <f t="shared" si="0"/>
        <v>84083.333333333328</v>
      </c>
      <c r="O6" s="8">
        <v>1009000</v>
      </c>
    </row>
    <row r="7" spans="2:15" ht="11.25" customHeight="1" x14ac:dyDescent="0.3"/>
    <row r="8" spans="2:15" ht="11.25" customHeight="1" x14ac:dyDescent="0.3">
      <c r="B8" s="2" t="s">
        <v>17</v>
      </c>
    </row>
    <row r="9" spans="2:15" s="9" customFormat="1" ht="18" customHeight="1" x14ac:dyDescent="0.3"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9" t="s">
        <v>9</v>
      </c>
      <c r="J9" s="9" t="s">
        <v>10</v>
      </c>
      <c r="K9" s="9" t="s">
        <v>11</v>
      </c>
      <c r="L9" s="9" t="s">
        <v>12</v>
      </c>
      <c r="M9" s="9" t="s">
        <v>13</v>
      </c>
      <c r="N9" s="9" t="s">
        <v>14</v>
      </c>
      <c r="O9" s="9" t="s">
        <v>15</v>
      </c>
    </row>
    <row r="10" spans="2:15" ht="18" customHeight="1" x14ac:dyDescent="0.3">
      <c r="B10" s="1" t="s">
        <v>18</v>
      </c>
      <c r="C10" s="1">
        <f t="shared" ref="C10:N10" si="1">C11</f>
        <v>84083.33</v>
      </c>
      <c r="D10" s="1">
        <f t="shared" si="1"/>
        <v>84083.33</v>
      </c>
      <c r="E10" s="1">
        <f t="shared" si="1"/>
        <v>84083.33</v>
      </c>
      <c r="F10" s="1">
        <f t="shared" si="1"/>
        <v>84083.33</v>
      </c>
      <c r="G10" s="1">
        <f t="shared" si="1"/>
        <v>84083.33</v>
      </c>
      <c r="H10" s="1">
        <f t="shared" si="1"/>
        <v>84083.33</v>
      </c>
      <c r="I10" s="1">
        <f t="shared" si="1"/>
        <v>84083.33</v>
      </c>
      <c r="J10" s="1">
        <f t="shared" si="1"/>
        <v>84083.33</v>
      </c>
      <c r="K10" s="1">
        <f t="shared" si="1"/>
        <v>84083.33</v>
      </c>
      <c r="L10" s="1">
        <f t="shared" si="1"/>
        <v>0</v>
      </c>
      <c r="M10" s="1">
        <f t="shared" si="1"/>
        <v>0</v>
      </c>
      <c r="N10" s="1">
        <f t="shared" si="1"/>
        <v>0</v>
      </c>
      <c r="O10" s="1">
        <f>SUM(C10:N10)</f>
        <v>756749.97</v>
      </c>
    </row>
    <row r="11" spans="2:15" s="10" customFormat="1" ht="18" customHeight="1" x14ac:dyDescent="0.3">
      <c r="B11" s="11" t="s">
        <v>31</v>
      </c>
      <c r="C11" s="10">
        <v>84083.33</v>
      </c>
      <c r="D11" s="10">
        <v>84083.33</v>
      </c>
      <c r="E11" s="10">
        <v>84083.33</v>
      </c>
      <c r="F11" s="10">
        <v>84083.33</v>
      </c>
      <c r="G11" s="10">
        <v>84083.33</v>
      </c>
      <c r="H11" s="10">
        <v>84083.33</v>
      </c>
      <c r="I11" s="10">
        <v>84083.33</v>
      </c>
      <c r="J11" s="10">
        <v>84083.33</v>
      </c>
      <c r="K11" s="10">
        <v>84083.33</v>
      </c>
      <c r="O11" s="1">
        <f>SUM(C11:N11)</f>
        <v>756749.97</v>
      </c>
    </row>
    <row r="12" spans="2:15" ht="18" customHeight="1" x14ac:dyDescent="0.3">
      <c r="B12" s="1" t="s">
        <v>21</v>
      </c>
      <c r="C12" s="1">
        <v>14960.29</v>
      </c>
      <c r="D12" s="1">
        <v>14937.76</v>
      </c>
      <c r="E12" s="1">
        <v>14897.66</v>
      </c>
      <c r="F12" s="1">
        <v>15197.12</v>
      </c>
      <c r="G12" s="1">
        <v>16402.47</v>
      </c>
      <c r="H12" s="1">
        <v>16062.8</v>
      </c>
      <c r="I12" s="1">
        <v>19034.91</v>
      </c>
      <c r="J12" s="1">
        <v>17818.71</v>
      </c>
      <c r="K12" s="1">
        <v>18164.810000000001</v>
      </c>
      <c r="O12" s="1">
        <f>SUM(C12:N12)</f>
        <v>147476.53000000003</v>
      </c>
    </row>
    <row r="13" spans="2:15" ht="23.1" customHeight="1" x14ac:dyDescent="0.3">
      <c r="B13" s="14" t="s">
        <v>22</v>
      </c>
      <c r="C13" s="15">
        <f t="shared" ref="C13:O13" si="2">C10+C12</f>
        <v>99043.62</v>
      </c>
      <c r="D13" s="15">
        <f t="shared" si="2"/>
        <v>99021.09</v>
      </c>
      <c r="E13" s="15">
        <f>E10+E12</f>
        <v>98980.99</v>
      </c>
      <c r="F13" s="15">
        <f>F10+F12</f>
        <v>99280.45</v>
      </c>
      <c r="G13" s="15">
        <f t="shared" si="2"/>
        <v>100485.8</v>
      </c>
      <c r="H13" s="15">
        <f t="shared" si="2"/>
        <v>100146.13</v>
      </c>
      <c r="I13" s="15">
        <f t="shared" si="2"/>
        <v>103118.24</v>
      </c>
      <c r="J13" s="15">
        <f t="shared" si="2"/>
        <v>101902.04000000001</v>
      </c>
      <c r="K13" s="15">
        <f t="shared" si="2"/>
        <v>102248.14</v>
      </c>
      <c r="L13" s="15">
        <f t="shared" si="2"/>
        <v>0</v>
      </c>
      <c r="M13" s="15">
        <f t="shared" si="2"/>
        <v>0</v>
      </c>
      <c r="N13" s="15">
        <f t="shared" si="2"/>
        <v>0</v>
      </c>
      <c r="O13" s="15">
        <f t="shared" si="2"/>
        <v>904226.5</v>
      </c>
    </row>
  </sheetData>
  <printOptions horizontalCentered="1"/>
  <pageMargins left="0.31496062992125984" right="0.31496062992125984" top="1.5354330708661419" bottom="0.74803149606299213" header="0.31496062992125984" footer="0.51181102362204722"/>
  <pageSetup paperSize="9" scale="50" firstPageNumber="0" orientation="landscape" r:id="rId1"/>
  <headerFooter>
    <oddHeader>&amp;C&amp;"Segoe UI,Normal"&amp;12&amp;G
Poder Judiciário
Tribunal de Justiça do Maranhão
Execução das Receitas</oddHead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22"/>
  <sheetViews>
    <sheetView showGridLines="0" zoomScale="95" zoomScaleNormal="95" workbookViewId="0">
      <selection activeCell="K12" sqref="K12"/>
    </sheetView>
  </sheetViews>
  <sheetFormatPr defaultRowHeight="16.8" x14ac:dyDescent="0.3"/>
  <cols>
    <col min="1" max="1" width="4.5546875" style="1" customWidth="1"/>
    <col min="2" max="2" width="27.5546875" style="1" customWidth="1"/>
    <col min="3" max="3" width="16.44140625" style="1" customWidth="1"/>
    <col min="4" max="11" width="17.88671875" style="1" customWidth="1"/>
    <col min="12" max="12" width="18" style="1" customWidth="1"/>
    <col min="13" max="14" width="17.88671875" style="1" customWidth="1"/>
    <col min="15" max="15" width="19.109375" style="1" customWidth="1"/>
    <col min="16" max="16" width="17.109375" style="1" hidden="1" customWidth="1"/>
    <col min="17" max="17" width="9.109375" style="1" hidden="1" customWidth="1"/>
    <col min="18" max="1025" width="9.109375" style="1" customWidth="1"/>
  </cols>
  <sheetData>
    <row r="1" spans="2:16" x14ac:dyDescent="0.3">
      <c r="B1" s="36" t="s">
        <v>40</v>
      </c>
      <c r="C1" s="37">
        <v>45937</v>
      </c>
    </row>
    <row r="2" spans="2:16" ht="23.1" customHeight="1" x14ac:dyDescent="0.3">
      <c r="B2" s="2" t="s">
        <v>36</v>
      </c>
    </row>
    <row r="3" spans="2:16" ht="23.1" customHeight="1" x14ac:dyDescent="0.3">
      <c r="B3" s="2" t="s">
        <v>32</v>
      </c>
    </row>
    <row r="4" spans="2:16" ht="23.1" customHeight="1" x14ac:dyDescent="0.3">
      <c r="B4" s="2" t="s">
        <v>1</v>
      </c>
    </row>
    <row r="5" spans="2:16" ht="23.1" customHeight="1" x14ac:dyDescent="0.3"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5" t="s">
        <v>15</v>
      </c>
    </row>
    <row r="6" spans="2:16" ht="23.1" customHeight="1" x14ac:dyDescent="0.3">
      <c r="B6" s="6" t="s">
        <v>16</v>
      </c>
      <c r="C6" s="7">
        <f t="shared" ref="C6:N6" si="0">$O$6/12</f>
        <v>1511250</v>
      </c>
      <c r="D6" s="7">
        <f t="shared" si="0"/>
        <v>1511250</v>
      </c>
      <c r="E6" s="7">
        <f t="shared" si="0"/>
        <v>1511250</v>
      </c>
      <c r="F6" s="7">
        <f t="shared" si="0"/>
        <v>1511250</v>
      </c>
      <c r="G6" s="7">
        <f t="shared" si="0"/>
        <v>1511250</v>
      </c>
      <c r="H6" s="7">
        <f t="shared" si="0"/>
        <v>1511250</v>
      </c>
      <c r="I6" s="7">
        <f t="shared" si="0"/>
        <v>1511250</v>
      </c>
      <c r="J6" s="7">
        <f t="shared" si="0"/>
        <v>1511250</v>
      </c>
      <c r="K6" s="7">
        <f t="shared" si="0"/>
        <v>1511250</v>
      </c>
      <c r="L6" s="7">
        <f t="shared" si="0"/>
        <v>1511250</v>
      </c>
      <c r="M6" s="7">
        <f t="shared" si="0"/>
        <v>1511250</v>
      </c>
      <c r="N6" s="7">
        <f t="shared" si="0"/>
        <v>1511250</v>
      </c>
      <c r="O6" s="8">
        <v>18135000</v>
      </c>
    </row>
    <row r="8" spans="2:16" ht="23.1" customHeight="1" x14ac:dyDescent="0.3">
      <c r="B8" s="2" t="s">
        <v>17</v>
      </c>
    </row>
    <row r="9" spans="2:16" s="9" customFormat="1" ht="18" customHeight="1" x14ac:dyDescent="0.3"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9" t="s">
        <v>9</v>
      </c>
      <c r="J9" s="9" t="s">
        <v>10</v>
      </c>
      <c r="K9" s="9" t="s">
        <v>11</v>
      </c>
      <c r="L9" s="9" t="s">
        <v>12</v>
      </c>
      <c r="M9" s="9" t="s">
        <v>13</v>
      </c>
      <c r="N9" s="9" t="s">
        <v>14</v>
      </c>
      <c r="O9" s="9" t="s">
        <v>15</v>
      </c>
      <c r="P9" s="9" t="s">
        <v>35</v>
      </c>
    </row>
    <row r="10" spans="2:16" ht="18" customHeight="1" x14ac:dyDescent="0.3">
      <c r="B10" s="1" t="s">
        <v>23</v>
      </c>
      <c r="C10" s="1">
        <f t="shared" ref="C10:N10" si="1">SUM(C11:C11)</f>
        <v>1429528.42</v>
      </c>
      <c r="D10" s="1">
        <f t="shared" si="1"/>
        <v>1358437.1</v>
      </c>
      <c r="E10" s="1">
        <f t="shared" si="1"/>
        <v>1219260.8599999999</v>
      </c>
      <c r="F10" s="1">
        <f t="shared" si="1"/>
        <v>1579587.99</v>
      </c>
      <c r="G10" s="1">
        <f t="shared" si="1"/>
        <v>1381343.86</v>
      </c>
      <c r="H10" s="1">
        <f t="shared" si="1"/>
        <v>1464869.56</v>
      </c>
      <c r="I10" s="1">
        <f t="shared" si="1"/>
        <v>1801090.8499999996</v>
      </c>
      <c r="J10" s="1">
        <f t="shared" si="1"/>
        <v>1428484.12</v>
      </c>
      <c r="K10" s="1">
        <f t="shared" si="1"/>
        <v>1594036.42</v>
      </c>
      <c r="L10" s="1">
        <f t="shared" si="1"/>
        <v>0</v>
      </c>
      <c r="M10" s="1">
        <f t="shared" si="1"/>
        <v>0</v>
      </c>
      <c r="N10" s="1">
        <f t="shared" si="1"/>
        <v>0</v>
      </c>
      <c r="O10" s="1">
        <f>SUM(C10:N10)</f>
        <v>13256639.180000002</v>
      </c>
      <c r="P10" s="1">
        <f>SUM(P11)</f>
        <v>17684657</v>
      </c>
    </row>
    <row r="11" spans="2:16" s="10" customFormat="1" ht="18" customHeight="1" x14ac:dyDescent="0.3">
      <c r="B11" s="11" t="s">
        <v>33</v>
      </c>
      <c r="C11" s="1">
        <v>1429528.42</v>
      </c>
      <c r="D11" s="1">
        <v>1358437.1</v>
      </c>
      <c r="E11" s="1">
        <v>1219260.8599999999</v>
      </c>
      <c r="F11" s="1">
        <v>1579587.99</v>
      </c>
      <c r="G11" s="1">
        <v>1381343.86</v>
      </c>
      <c r="H11" s="10">
        <v>1464869.56</v>
      </c>
      <c r="I11" s="10">
        <v>1801090.8499999996</v>
      </c>
      <c r="J11" s="10">
        <v>1428484.12</v>
      </c>
      <c r="K11" s="10">
        <v>1594036.42</v>
      </c>
      <c r="O11" s="10">
        <f>SUM(C11:N11)</f>
        <v>13256639.180000002</v>
      </c>
      <c r="P11" s="10">
        <v>17684657</v>
      </c>
    </row>
    <row r="12" spans="2:16" ht="18" customHeight="1" x14ac:dyDescent="0.3">
      <c r="B12" s="1" t="s">
        <v>21</v>
      </c>
      <c r="C12" s="1">
        <v>22253.35</v>
      </c>
      <c r="D12" s="1">
        <v>15077.5</v>
      </c>
      <c r="E12" s="1">
        <v>13839.8</v>
      </c>
      <c r="F12" s="1">
        <v>14411.85</v>
      </c>
      <c r="G12" s="1">
        <v>19505.440000000002</v>
      </c>
      <c r="H12" s="1">
        <v>18901.84</v>
      </c>
      <c r="I12" s="1">
        <v>24114.41</v>
      </c>
      <c r="J12" s="1">
        <v>23722.42</v>
      </c>
      <c r="K12" s="1">
        <v>21349.14</v>
      </c>
      <c r="O12" s="1">
        <f>SUM(C12:N12)</f>
        <v>173175.75</v>
      </c>
      <c r="P12" s="1">
        <v>383687</v>
      </c>
    </row>
    <row r="13" spans="2:16" ht="18" customHeight="1" x14ac:dyDescent="0.3">
      <c r="B13" s="25" t="s">
        <v>22</v>
      </c>
      <c r="C13" s="26">
        <f t="shared" ref="C13:O13" si="2">C10+C12</f>
        <v>1451781.77</v>
      </c>
      <c r="D13" s="26">
        <f t="shared" si="2"/>
        <v>1373514.6</v>
      </c>
      <c r="E13" s="26">
        <f t="shared" si="2"/>
        <v>1233100.6599999999</v>
      </c>
      <c r="F13" s="26">
        <f>F10+F12</f>
        <v>1593999.84</v>
      </c>
      <c r="G13" s="26">
        <f t="shared" si="2"/>
        <v>1400849.3</v>
      </c>
      <c r="H13" s="26">
        <f t="shared" si="2"/>
        <v>1483771.4000000001</v>
      </c>
      <c r="I13" s="26">
        <f t="shared" si="2"/>
        <v>1825205.2599999995</v>
      </c>
      <c r="J13" s="26">
        <f t="shared" si="2"/>
        <v>1452206.54</v>
      </c>
      <c r="K13" s="26">
        <f t="shared" si="2"/>
        <v>1615385.5599999998</v>
      </c>
      <c r="L13" s="26">
        <f t="shared" si="2"/>
        <v>0</v>
      </c>
      <c r="M13" s="26">
        <f t="shared" si="2"/>
        <v>0</v>
      </c>
      <c r="N13" s="26">
        <f t="shared" si="2"/>
        <v>0</v>
      </c>
      <c r="O13" s="26">
        <f t="shared" si="2"/>
        <v>13429814.930000002</v>
      </c>
      <c r="P13" s="26">
        <f>P10+P12</f>
        <v>18068344</v>
      </c>
    </row>
    <row r="14" spans="2:16" ht="23.1" customHeight="1" x14ac:dyDescent="0.3">
      <c r="B14" s="14"/>
      <c r="C14" s="29"/>
      <c r="D14" s="29"/>
      <c r="E14" s="29"/>
      <c r="F14" s="29"/>
      <c r="G14" s="29"/>
      <c r="H14" s="29"/>
      <c r="I14" s="29"/>
      <c r="J14" s="29"/>
      <c r="K14" s="33"/>
      <c r="L14" s="33"/>
      <c r="M14" s="33"/>
      <c r="N14" s="33"/>
    </row>
    <row r="16" spans="2:16" ht="23.1" customHeight="1" x14ac:dyDescent="0.3">
      <c r="O16" s="30"/>
    </row>
    <row r="17" spans="3:11" ht="23.1" customHeight="1" x14ac:dyDescent="0.3">
      <c r="C17" s="17"/>
    </row>
    <row r="18" spans="3:11" ht="23.1" customHeight="1" x14ac:dyDescent="0.3">
      <c r="C18" s="17">
        <v>17030000</v>
      </c>
    </row>
    <row r="19" spans="3:11" ht="23.1" customHeight="1" x14ac:dyDescent="0.3">
      <c r="C19" s="17"/>
    </row>
    <row r="21" spans="3:11" ht="23.1" customHeight="1" x14ac:dyDescent="0.3">
      <c r="K21" s="22"/>
    </row>
    <row r="22" spans="3:11" ht="23.1" customHeight="1" x14ac:dyDescent="0.3">
      <c r="K22" s="22"/>
    </row>
  </sheetData>
  <printOptions horizontalCentered="1"/>
  <pageMargins left="0.31496062992125984" right="0.31496062992125984" top="1.5354330708661419" bottom="0.74803149606299213" header="0.31496062992125984" footer="0.51181102362204722"/>
  <pageSetup paperSize="9" scale="50" firstPageNumber="0" orientation="landscape" r:id="rId1"/>
  <headerFooter>
    <oddHeader>&amp;C&amp;"Segoe UI,Normal"&amp;12&amp;G
Poder Judiciário
Tribunal de Justiça do Maranhão
Execução das Receitas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22"/>
  <sheetViews>
    <sheetView showGridLines="0" zoomScale="98" zoomScaleNormal="98" workbookViewId="0">
      <selection activeCell="C2" sqref="C2"/>
    </sheetView>
  </sheetViews>
  <sheetFormatPr defaultRowHeight="16.8" x14ac:dyDescent="0.3"/>
  <cols>
    <col min="1" max="1" width="4.5546875" style="1" customWidth="1"/>
    <col min="2" max="2" width="27.5546875" style="1" customWidth="1"/>
    <col min="3" max="3" width="15.5546875" style="1" bestFit="1" customWidth="1"/>
    <col min="4" max="8" width="14" style="1" bestFit="1" customWidth="1"/>
    <col min="9" max="9" width="14.6640625" style="1" bestFit="1" customWidth="1"/>
    <col min="10" max="10" width="14.88671875" style="1" customWidth="1"/>
    <col min="11" max="11" width="14.6640625" style="1" bestFit="1" customWidth="1"/>
    <col min="12" max="14" width="14" style="1" bestFit="1" customWidth="1"/>
    <col min="15" max="15" width="18" style="1" bestFit="1" customWidth="1"/>
    <col min="16" max="1025" width="9.109375" style="1" customWidth="1"/>
  </cols>
  <sheetData>
    <row r="1" spans="2:15" x14ac:dyDescent="0.3">
      <c r="B1" s="36" t="s">
        <v>40</v>
      </c>
      <c r="C1" s="37">
        <v>45937</v>
      </c>
      <c r="D1" s="38"/>
    </row>
    <row r="2" spans="2:15" ht="23.1" customHeight="1" x14ac:dyDescent="0.3">
      <c r="B2" s="2" t="s">
        <v>36</v>
      </c>
    </row>
    <row r="3" spans="2:15" ht="23.1" customHeight="1" x14ac:dyDescent="0.3">
      <c r="B3" s="2" t="s">
        <v>34</v>
      </c>
    </row>
    <row r="4" spans="2:15" ht="23.1" customHeight="1" x14ac:dyDescent="0.3">
      <c r="B4" s="2" t="s">
        <v>1</v>
      </c>
    </row>
    <row r="5" spans="2:15" ht="23.1" customHeight="1" x14ac:dyDescent="0.3"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5" t="s">
        <v>15</v>
      </c>
    </row>
    <row r="6" spans="2:15" ht="23.1" customHeight="1" x14ac:dyDescent="0.3">
      <c r="B6" s="6" t="s">
        <v>16</v>
      </c>
      <c r="C6" s="7">
        <f t="shared" ref="C6:N6" si="0">$O$6/12</f>
        <v>896083.33333333337</v>
      </c>
      <c r="D6" s="7">
        <f t="shared" si="0"/>
        <v>896083.33333333337</v>
      </c>
      <c r="E6" s="7">
        <f t="shared" si="0"/>
        <v>896083.33333333337</v>
      </c>
      <c r="F6" s="7">
        <f t="shared" si="0"/>
        <v>896083.33333333337</v>
      </c>
      <c r="G6" s="7">
        <f t="shared" si="0"/>
        <v>896083.33333333337</v>
      </c>
      <c r="H6" s="7">
        <f t="shared" si="0"/>
        <v>896083.33333333337</v>
      </c>
      <c r="I6" s="7">
        <f t="shared" si="0"/>
        <v>896083.33333333337</v>
      </c>
      <c r="J6" s="7">
        <f t="shared" si="0"/>
        <v>896083.33333333337</v>
      </c>
      <c r="K6" s="7">
        <f t="shared" si="0"/>
        <v>896083.33333333337</v>
      </c>
      <c r="L6" s="7">
        <f t="shared" si="0"/>
        <v>896083.33333333337</v>
      </c>
      <c r="M6" s="7">
        <f t="shared" si="0"/>
        <v>896083.33333333337</v>
      </c>
      <c r="N6" s="7">
        <f t="shared" si="0"/>
        <v>896083.33333333337</v>
      </c>
      <c r="O6" s="8">
        <v>10753000</v>
      </c>
    </row>
    <row r="8" spans="2:15" ht="23.1" customHeight="1" x14ac:dyDescent="0.3">
      <c r="B8" s="2" t="s">
        <v>17</v>
      </c>
    </row>
    <row r="9" spans="2:15" s="9" customFormat="1" ht="18" customHeight="1" x14ac:dyDescent="0.3"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9" t="s">
        <v>9</v>
      </c>
      <c r="J9" s="9" t="s">
        <v>10</v>
      </c>
      <c r="K9" s="9" t="s">
        <v>11</v>
      </c>
      <c r="L9" s="9" t="s">
        <v>12</v>
      </c>
      <c r="M9" s="9" t="s">
        <v>13</v>
      </c>
      <c r="N9" s="9" t="s">
        <v>14</v>
      </c>
      <c r="O9" s="9" t="s">
        <v>15</v>
      </c>
    </row>
    <row r="10" spans="2:15" ht="18" customHeight="1" x14ac:dyDescent="0.3">
      <c r="B10" s="1" t="s">
        <v>23</v>
      </c>
      <c r="C10" s="1">
        <v>746305.92240000004</v>
      </c>
      <c r="D10" s="1">
        <v>786938.73600000003</v>
      </c>
      <c r="E10" s="1">
        <v>671626.83869999985</v>
      </c>
      <c r="F10" s="1">
        <v>809876.40960000001</v>
      </c>
      <c r="G10" s="1">
        <v>777020.48639999994</v>
      </c>
      <c r="H10" s="1">
        <f>Tabela319[[#This Row],[JUN]]*3%</f>
        <v>789719.49239999987</v>
      </c>
      <c r="I10" s="1">
        <f>Tabela319[[#This Row],[JUL]]*3%</f>
        <v>951941.84669999999</v>
      </c>
      <c r="J10" s="1">
        <f>Tabela319[[#This Row],[AGO]]*3%</f>
        <v>879385.05659999978</v>
      </c>
      <c r="K10" s="1">
        <f>Tabela319[[#This Row],[SET]]*3%</f>
        <v>907428.91409999994</v>
      </c>
      <c r="O10" s="1">
        <f>SUM(C10:N10)</f>
        <v>7320243.7028999981</v>
      </c>
    </row>
    <row r="11" spans="2:15" ht="18" customHeight="1" x14ac:dyDescent="0.3">
      <c r="B11" s="1" t="s">
        <v>21</v>
      </c>
      <c r="C11" s="1">
        <v>100904.32000000001</v>
      </c>
      <c r="D11" s="1">
        <v>102348.48</v>
      </c>
      <c r="E11" s="1">
        <v>92898.5</v>
      </c>
      <c r="F11" s="1">
        <v>98484.479999999996</v>
      </c>
      <c r="G11" s="1">
        <v>115053.94</v>
      </c>
      <c r="H11" s="1">
        <v>113720.29</v>
      </c>
      <c r="I11" s="1">
        <v>139267.26999999999</v>
      </c>
      <c r="J11" s="1">
        <v>133237.01</v>
      </c>
      <c r="K11" s="1">
        <v>147353.57999999999</v>
      </c>
      <c r="O11" s="1">
        <f>SUM(C11:N11)</f>
        <v>1043267.87</v>
      </c>
    </row>
    <row r="12" spans="2:15" ht="18" customHeight="1" x14ac:dyDescent="0.3">
      <c r="B12" s="14" t="s">
        <v>22</v>
      </c>
      <c r="C12" s="15">
        <f t="shared" ref="C12:O12" si="1">C10+C11</f>
        <v>847210.2424000001</v>
      </c>
      <c r="D12" s="15">
        <f t="shared" si="1"/>
        <v>889287.21600000001</v>
      </c>
      <c r="E12" s="15">
        <f t="shared" si="1"/>
        <v>764525.33869999985</v>
      </c>
      <c r="F12" s="15">
        <f>F10+F11</f>
        <v>908360.88959999999</v>
      </c>
      <c r="G12" s="15">
        <f t="shared" si="1"/>
        <v>892074.4264</v>
      </c>
      <c r="H12" s="15">
        <f t="shared" si="1"/>
        <v>903439.78239999991</v>
      </c>
      <c r="I12" s="15">
        <f t="shared" si="1"/>
        <v>1091209.1166999999</v>
      </c>
      <c r="J12" s="15">
        <f t="shared" si="1"/>
        <v>1012622.0665999998</v>
      </c>
      <c r="K12" s="15">
        <f t="shared" si="1"/>
        <v>1054782.4941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 t="shared" si="1"/>
        <v>8363511.5728999982</v>
      </c>
    </row>
    <row r="13" spans="2:15" ht="23.1" customHeight="1" x14ac:dyDescent="0.3">
      <c r="B13" s="14"/>
      <c r="C13" s="23"/>
      <c r="D13" s="23"/>
      <c r="E13" s="23"/>
      <c r="F13" s="23"/>
      <c r="G13" s="23"/>
      <c r="H13" s="23"/>
      <c r="I13" s="23"/>
      <c r="J13" s="23"/>
      <c r="K13" s="23"/>
    </row>
    <row r="15" spans="2:15" ht="23.1" customHeight="1" x14ac:dyDescent="0.3">
      <c r="C15" s="27"/>
    </row>
    <row r="16" spans="2:15" ht="23.1" customHeight="1" x14ac:dyDescent="0.3">
      <c r="C16" s="17">
        <f>C17/12</f>
        <v>718666.66666666663</v>
      </c>
    </row>
    <row r="17" spans="3:11" ht="23.1" customHeight="1" x14ac:dyDescent="0.3">
      <c r="C17" s="17">
        <v>8624000</v>
      </c>
      <c r="E17" s="1">
        <f>'TJ 25'!E2</f>
        <v>0</v>
      </c>
    </row>
    <row r="18" spans="3:11" ht="23.1" customHeight="1" x14ac:dyDescent="0.3">
      <c r="C18" s="17"/>
    </row>
    <row r="21" spans="3:11" ht="23.1" customHeight="1" x14ac:dyDescent="0.3">
      <c r="K21" s="22"/>
    </row>
    <row r="22" spans="3:11" ht="23.1" customHeight="1" x14ac:dyDescent="0.3">
      <c r="K22" s="22"/>
    </row>
  </sheetData>
  <printOptions horizontalCentered="1"/>
  <pageMargins left="0.31496062992125984" right="0.31496062992125984" top="1.5354330708661419" bottom="0.74803149606299213" header="0.31496062992125984" footer="0.51181102362204722"/>
  <pageSetup paperSize="9" scale="50" firstPageNumber="0" orientation="landscape" r:id="rId1"/>
  <headerFooter>
    <oddHeader>&amp;C&amp;"Segoe UI,Normal"&amp;12&amp;G
Poder Judiciário
Tribunal de Justiça do Maranhão
Execução das Receitas</oddHeader>
  </headerFooter>
  <ignoredErrors>
    <ignoredError sqref="H11" calculatedColumn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TJ 25</vt:lpstr>
      <vt:lpstr>FERJ 25</vt:lpstr>
      <vt:lpstr>FESMAM 25</vt:lpstr>
      <vt:lpstr>FERC 25</vt:lpstr>
      <vt:lpstr>FUNSEG 25</vt:lpstr>
      <vt:lpstr>'FERC 25'!Area_de_impressao</vt:lpstr>
      <vt:lpstr>'FERJ 25'!Area_de_impressao</vt:lpstr>
      <vt:lpstr>'FESMAM 25'!Area_de_impressao</vt:lpstr>
      <vt:lpstr>'FUNSEG 25'!Area_de_impressao</vt:lpstr>
      <vt:lpstr>'TJ 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Luciano Jorge de Oliveira Borges</dc:creator>
  <dc:description/>
  <cp:lastModifiedBy>Cristiano</cp:lastModifiedBy>
  <cp:revision>1</cp:revision>
  <cp:lastPrinted>2025-09-23T19:22:40Z</cp:lastPrinted>
  <dcterms:created xsi:type="dcterms:W3CDTF">2017-09-20T11:11:33Z</dcterms:created>
  <dcterms:modified xsi:type="dcterms:W3CDTF">2025-10-07T13:55:36Z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