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EstaPastaDeTrabalho"/>
  <mc:AlternateContent xmlns:mc="http://schemas.openxmlformats.org/markup-compatibility/2006">
    <mc:Choice Requires="x15">
      <x15ac:absPath xmlns:x15ac="http://schemas.microsoft.com/office/spreadsheetml/2010/11/ac" url="C:\Users\Cristiano\Downloads\"/>
    </mc:Choice>
  </mc:AlternateContent>
  <xr:revisionPtr revIDLastSave="0" documentId="8_{B11A6FD9-2B12-4CD6-805D-FDF575BE7739}" xr6:coauthVersionLast="47" xr6:coauthVersionMax="47" xr10:uidLastSave="{00000000-0000-0000-0000-000000000000}"/>
  <bookViews>
    <workbookView xWindow="-108" yWindow="-108" windowWidth="23256" windowHeight="12456" tabRatio="841" xr2:uid="{00000000-000D-0000-FFFF-FFFF00000000}"/>
  </bookViews>
  <sheets>
    <sheet name="TJ 24" sheetId="26" r:id="rId1"/>
    <sheet name="FERJ 24" sheetId="28" r:id="rId2"/>
    <sheet name="FESMAM 24" sheetId="27" r:id="rId3"/>
    <sheet name="FERC 24" sheetId="29" r:id="rId4"/>
    <sheet name="FUNSEG 24" sheetId="30" r:id="rId5"/>
  </sheets>
  <definedNames>
    <definedName name="_xlnm.Print_Area" localSheetId="3">'FERC 24'!$B$2:$O$9</definedName>
    <definedName name="_xlnm.Print_Area" localSheetId="1">'FERJ 24'!$B$2:$O$14</definedName>
    <definedName name="_xlnm.Print_Area" localSheetId="2">'FESMAM 24'!$B$2:$O$9</definedName>
    <definedName name="_xlnm.Print_Area" localSheetId="4">'FUNSEG 24'!$B$2:$O$8</definedName>
    <definedName name="_xlnm.Print_Area" localSheetId="0">'TJ 24'!$B$2:$O$11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26" l="1"/>
  <c r="D9" i="26"/>
  <c r="C9" i="26" l="1"/>
  <c r="C7" i="26" l="1"/>
  <c r="C12" i="30"/>
  <c r="C13" i="29"/>
  <c r="C18" i="28"/>
  <c r="Q7" i="26" l="1"/>
  <c r="Q8" i="26"/>
  <c r="I6" i="26" l="1"/>
  <c r="G8" i="30" l="1"/>
  <c r="G6" i="28"/>
  <c r="G14" i="28" s="1"/>
  <c r="G6" i="26"/>
  <c r="G11" i="26" s="1"/>
  <c r="O7" i="30" l="1"/>
  <c r="O7" i="27" l="1"/>
  <c r="O8" i="27"/>
  <c r="L6" i="29" l="1"/>
  <c r="K6" i="27" l="1"/>
  <c r="H6" i="29" l="1"/>
  <c r="O13" i="28" l="1"/>
  <c r="C6" i="26" l="1"/>
  <c r="E6" i="26"/>
  <c r="E11" i="26" s="1"/>
  <c r="I11" i="26"/>
  <c r="J6" i="26"/>
  <c r="J11" i="26" s="1"/>
  <c r="K6" i="26"/>
  <c r="K11" i="26" s="1"/>
  <c r="L6" i="26"/>
  <c r="L11" i="26" s="1"/>
  <c r="M6" i="26"/>
  <c r="M11" i="26" s="1"/>
  <c r="N6" i="26"/>
  <c r="N11" i="26" s="1"/>
  <c r="N8" i="30"/>
  <c r="J8" i="30"/>
  <c r="F8" i="30"/>
  <c r="K8" i="30"/>
  <c r="C8" i="30"/>
  <c r="M8" i="30"/>
  <c r="L8" i="30"/>
  <c r="I8" i="30"/>
  <c r="H8" i="30"/>
  <c r="E8" i="30"/>
  <c r="D8" i="30"/>
  <c r="O6" i="30"/>
  <c r="O8" i="29"/>
  <c r="N6" i="29"/>
  <c r="N9" i="29" s="1"/>
  <c r="J6" i="29"/>
  <c r="J9" i="29" s="1"/>
  <c r="F6" i="29"/>
  <c r="F9" i="29" s="1"/>
  <c r="O7" i="29"/>
  <c r="M6" i="29"/>
  <c r="M9" i="29" s="1"/>
  <c r="L9" i="29"/>
  <c r="K6" i="29"/>
  <c r="K9" i="29" s="1"/>
  <c r="I6" i="29"/>
  <c r="I9" i="29" s="1"/>
  <c r="H9" i="29"/>
  <c r="G6" i="29"/>
  <c r="G9" i="29" s="1"/>
  <c r="E6" i="29"/>
  <c r="E9" i="29" s="1"/>
  <c r="D6" i="29"/>
  <c r="D9" i="29" s="1"/>
  <c r="C6" i="29"/>
  <c r="C9" i="29" s="1"/>
  <c r="O12" i="28"/>
  <c r="O11" i="28"/>
  <c r="O10" i="28"/>
  <c r="L6" i="28"/>
  <c r="L14" i="28" s="1"/>
  <c r="H6" i="28"/>
  <c r="H14" i="28" s="1"/>
  <c r="D6" i="28"/>
  <c r="D14" i="28" s="1"/>
  <c r="O9" i="28"/>
  <c r="M6" i="28"/>
  <c r="M14" i="28" s="1"/>
  <c r="I6" i="28"/>
  <c r="I14" i="28" s="1"/>
  <c r="E6" i="28"/>
  <c r="E14" i="28" s="1"/>
  <c r="O8" i="28"/>
  <c r="N6" i="28"/>
  <c r="N14" i="28" s="1"/>
  <c r="J6" i="28"/>
  <c r="J14" i="28" s="1"/>
  <c r="F6" i="28"/>
  <c r="F14" i="28" s="1"/>
  <c r="O7" i="28"/>
  <c r="K6" i="28"/>
  <c r="K14" i="28" s="1"/>
  <c r="C6" i="28"/>
  <c r="C14" i="28" s="1"/>
  <c r="M6" i="27"/>
  <c r="M9" i="27" s="1"/>
  <c r="M13" i="26" s="1"/>
  <c r="I6" i="27"/>
  <c r="I9" i="27" s="1"/>
  <c r="E6" i="27"/>
  <c r="E9" i="27" s="1"/>
  <c r="N6" i="27"/>
  <c r="N9" i="27" s="1"/>
  <c r="L6" i="27"/>
  <c r="L9" i="27" s="1"/>
  <c r="L13" i="26" s="1"/>
  <c r="K9" i="27"/>
  <c r="J6" i="27"/>
  <c r="J9" i="27" s="1"/>
  <c r="H6" i="27"/>
  <c r="H9" i="27" s="1"/>
  <c r="G6" i="27"/>
  <c r="G9" i="27" s="1"/>
  <c r="F6" i="27"/>
  <c r="F9" i="27" s="1"/>
  <c r="D6" i="27"/>
  <c r="D9" i="27" s="1"/>
  <c r="C6" i="27"/>
  <c r="C9" i="27" s="1"/>
  <c r="O10" i="26"/>
  <c r="O9" i="26"/>
  <c r="O14" i="26" s="1"/>
  <c r="H6" i="26"/>
  <c r="H11" i="26" s="1"/>
  <c r="D6" i="26"/>
  <c r="D11" i="26" s="1"/>
  <c r="D17" i="26" s="1"/>
  <c r="O7" i="26"/>
  <c r="C17" i="26" l="1"/>
  <c r="C21" i="28"/>
  <c r="N13" i="26"/>
  <c r="L16" i="28"/>
  <c r="L17" i="28" s="1"/>
  <c r="C11" i="30"/>
  <c r="C12" i="29"/>
  <c r="F6" i="26"/>
  <c r="F11" i="26" s="1"/>
  <c r="O8" i="30"/>
  <c r="O6" i="29"/>
  <c r="O9" i="29" s="1"/>
  <c r="O6" i="28"/>
  <c r="O14" i="28" s="1"/>
  <c r="O6" i="27"/>
  <c r="O9" i="27" s="1"/>
  <c r="C11" i="26"/>
  <c r="O8" i="26"/>
  <c r="L18" i="28" l="1"/>
  <c r="O6" i="26"/>
  <c r="O11" i="26" s="1"/>
</calcChain>
</file>

<file path=xl/sharedStrings.xml><?xml version="1.0" encoding="utf-8"?>
<sst xmlns="http://schemas.openxmlformats.org/spreadsheetml/2006/main" count="106" uniqueCount="35">
  <si>
    <t>JAN</t>
  </si>
  <si>
    <t>Receitas</t>
  </si>
  <si>
    <t>Receitas Próprias</t>
  </si>
  <si>
    <t>Aplicação Financeira</t>
  </si>
  <si>
    <t>TOTAL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</si>
  <si>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</si>
  <si>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</si>
  <si>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</si>
  <si>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</si>
  <si>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</si>
  <si>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</si>
  <si>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</si>
  <si>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</si>
  <si>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</si>
  <si>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</si>
  <si>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</si>
  <si>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Custas Judiciais</t>
  </si>
  <si>
    <t>Custas Extrajudiciais</t>
  </si>
  <si>
    <t>Xérox</t>
  </si>
  <si>
    <t>UG: 040901 - FUNDO ESPECIAL DE MODERNIZAÇÃO E REAPARELHAMENTO DO JUDICIÁRIO</t>
  </si>
  <si>
    <t>Receita de Vale Transporte</t>
  </si>
  <si>
    <t>Exp. Econômia da Folha</t>
  </si>
  <si>
    <t>Emolumentos Extrajudiciais</t>
  </si>
  <si>
    <t>UG: 040903 - FUNDO ESPECIAL DAS SERVENTIAS DE REGISTRO CIVIL DE PESSOAS NATURAIS</t>
  </si>
  <si>
    <t>UG: 040904 - FUNDO ESPECIAL DE SEGURANÇA DA MAGISTRATURA DO ESTADO DO MARANHÃO</t>
  </si>
  <si>
    <t>UG: 040902 - FUNDO ESPECIAL DA ESCOLA SUPERIOR DA MAGISTRATURA DO ESTADO DO MARANHÃO</t>
  </si>
  <si>
    <t>Repasses Recebidos</t>
  </si>
  <si>
    <t>Custeio</t>
  </si>
  <si>
    <t>UG: 040101 - TRIBUNAL DE JUSTIÇA DO MARANHÃO</t>
  </si>
  <si>
    <t>Pessoal</t>
  </si>
  <si>
    <t>Precatórios</t>
  </si>
  <si>
    <t xml:space="preserve">  Total </t>
  </si>
  <si>
    <t>Leilão</t>
  </si>
  <si>
    <t>Custeio/Investimentos</t>
  </si>
  <si>
    <t>Exercício: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</si>
</sst>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sz val="10"/>
      <color theme="1"/>
      <name val="Segoe UI"/>
      <family val="2"/>
    </font>
    <font>
      <i/>
      <sz val="10"/>
      <color theme="1"/>
      <name val="Segoe UI"/>
      <family val="2"/>
    </font>
    <font>
      <sz val="11"/>
      <color theme="1"/>
      <name val="Segoe UI"/>
      <family val="2"/>
    </font>
    <font>
      <sz val="10"/>
      <name val="Arial"/>
      <family val="2"/>
    </font>
    <font>
      <sz val="11"/>
      <color theme="0"/>
      <name val="Segoe UI"/>
      <family val="2"/>
    </font>
    <font>
      <sz val="11"/>
      <name val="Segoe UI"/>
      <family val="2"/>
    </font>
    <font>
      <sz val="11"/>
      <color rgb="FFFF0000"/>
      <name val="Segoe UI"/>
      <family val="2"/>
    </font>
    <font>
      <sz val="11"/>
      <color theme="0"/>
      <name val="Calibri"/>
      <family val="2"/>
      <scheme val="minor"/>
    </font>
    <font>
      <sz val="11"/>
      <color theme="0"/>
      <name val="Arial"/>
      <family val="2"/>
    </font>
    <font>
      <sz val="10"/>
      <color theme="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</cellStyleXfs>
  <cellXfs count="22">
    <xf numFmtId="0" fontId="0" fillId="0" borderId="0" xfId="0"/>
    <xf numFmtId="43" fontId="2" fillId="0" borderId="0" xfId="1" applyFont="1" applyAlignment="1">
      <alignment horizontal="center" vertical="center"/>
    </xf>
    <xf numFmtId="43" fontId="2" fillId="0" borderId="0" xfId="1" applyFont="1" applyAlignment="1">
      <alignment vertical="center"/>
    </xf>
    <xf numFmtId="43" fontId="2" fillId="0" borderId="0" xfId="1" applyFont="1" applyAlignment="1">
      <alignment vertical="center" wrapText="1"/>
    </xf>
    <xf numFmtId="43" fontId="2" fillId="0" borderId="0" xfId="0" applyNumberFormat="1" applyFont="1" applyAlignment="1">
      <alignment horizontal="center" vertical="center"/>
    </xf>
    <xf numFmtId="10" fontId="2" fillId="0" borderId="0" xfId="2" applyNumberFormat="1" applyFont="1" applyAlignment="1">
      <alignment vertical="center"/>
    </xf>
    <xf numFmtId="43" fontId="5" fillId="0" borderId="0" xfId="1" applyFont="1" applyAlignment="1">
      <alignment horizontal="left" vertical="center" indent="1"/>
    </xf>
    <xf numFmtId="43" fontId="3" fillId="0" borderId="0" xfId="1" applyFont="1" applyAlignment="1">
      <alignment vertical="center"/>
    </xf>
    <xf numFmtId="43" fontId="4" fillId="0" borderId="0" xfId="1" applyFont="1" applyAlignment="1">
      <alignment vertical="center"/>
    </xf>
    <xf numFmtId="43" fontId="6" fillId="0" borderId="0" xfId="1" applyFont="1" applyAlignment="1">
      <alignment vertical="center"/>
    </xf>
    <xf numFmtId="43" fontId="4" fillId="0" borderId="0" xfId="1" applyFont="1" applyFill="1" applyAlignment="1">
      <alignment vertical="center"/>
    </xf>
    <xf numFmtId="9" fontId="2" fillId="0" borderId="0" xfId="2" applyFont="1" applyAlignment="1">
      <alignment vertical="center"/>
    </xf>
    <xf numFmtId="49" fontId="8" fillId="0" borderId="0" xfId="1" applyNumberFormat="1" applyFont="1" applyAlignment="1">
      <alignment vertical="center"/>
    </xf>
    <xf numFmtId="43" fontId="8" fillId="0" borderId="0" xfId="1" applyFont="1" applyAlignment="1">
      <alignment vertical="center"/>
    </xf>
    <xf numFmtId="43" fontId="9" fillId="0" borderId="0" xfId="1" applyFont="1" applyAlignment="1">
      <alignment vertical="center"/>
    </xf>
    <xf numFmtId="43" fontId="10" fillId="0" borderId="0" xfId="1" applyFont="1" applyAlignment="1">
      <alignment vertical="center"/>
    </xf>
    <xf numFmtId="4" fontId="11" fillId="0" borderId="0" xfId="0" applyNumberFormat="1" applyFont="1"/>
    <xf numFmtId="43" fontId="4" fillId="2" borderId="0" xfId="1" applyFont="1" applyFill="1" applyAlignment="1">
      <alignment vertical="center"/>
    </xf>
    <xf numFmtId="43" fontId="2" fillId="0" borderId="0" xfId="0" applyNumberFormat="1" applyFont="1" applyAlignment="1">
      <alignment vertical="center"/>
    </xf>
    <xf numFmtId="4" fontId="12" fillId="2" borderId="0" xfId="4" applyNumberFormat="1" applyFont="1" applyFill="1" applyAlignment="1">
      <alignment vertical="center"/>
    </xf>
    <xf numFmtId="43" fontId="8" fillId="2" borderId="0" xfId="1" applyFont="1" applyFill="1" applyAlignment="1">
      <alignment vertical="center"/>
    </xf>
    <xf numFmtId="43" fontId="13" fillId="0" borderId="0" xfId="1" applyFont="1" applyAlignment="1">
      <alignment vertical="center"/>
    </xf>
  </cellXfs>
  <cellStyles count="5">
    <cellStyle name="Normal" xfId="0" builtinId="0"/>
    <cellStyle name="Normal 4" xfId="3" xr:uid="{00000000-0005-0000-0000-000001000000}"/>
    <cellStyle name="Porcentagem" xfId="2" builtinId="5"/>
    <cellStyle name="Vírgula" xfId="1" builtinId="3"/>
    <cellStyle name="Vírgula 2" xfId="4" xr:uid="{00000000-0005-0000-0000-000004000000}"/>
  </cellStyles>
  <dxfs count="15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Segoe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Segoe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Segoe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Segoe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Segoe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0000000}" name="Tabela356789101112131417" displayName="Tabela356789101112131417" ref="B5:O11" totalsRowCount="1" headerRowDxfId="154" dataDxfId="153" totalsRowDxfId="152" headerRowCellStyle="Vírgula" dataCellStyle="Vírgula" totalsRowCellStyle="Vírgula">
  <autoFilter ref="B5:O10" xr:uid="{00000000-0009-0000-0100-000010000000}"/>
  <tableColumns count="14">
    <tableColumn id="1" xr3:uid="{00000000-0010-0000-0000-000001000000}" name="Receitas" totalsRowLabel="  Total " dataDxfId="151" totalsRowDxfId="150" dataCellStyle="Vírgula"/>
    <tableColumn id="2" xr3:uid="{00000000-0010-0000-0000-000002000000}" name="JAN" totalsRowFunction="custom" dataDxfId="149" totalsRowDxfId="148" dataCellStyle="Vírgula">
      <totalsRowFormula>C6+C10</totalsRowFormula>
    </tableColumn>
    <tableColumn id="3" xr3:uid="{00000000-0010-0000-0000-000003000000}" name="FEV" totalsRowFunction="custom" dataDxfId="147" totalsRowDxfId="146" dataCellStyle="Vírgula">
      <totalsRowFormula>D6+D10</totalsRowFormula>
    </tableColumn>
    <tableColumn id="4" xr3:uid="{00000000-0010-0000-0000-000004000000}" name="MAR" totalsRowFunction="custom" dataDxfId="145" totalsRowDxfId="144" dataCellStyle="Vírgula">
      <totalsRowFormula>E6+E10</totalsRowFormula>
    </tableColumn>
    <tableColumn id="5" xr3:uid="{00000000-0010-0000-0000-000005000000}" name="ABR" totalsRowFunction="custom" dataDxfId="143" totalsRowDxfId="142" dataCellStyle="Vírgula">
      <totalsRowFormula>F6+F10</totalsRowFormula>
    </tableColumn>
    <tableColumn id="6" xr3:uid="{00000000-0010-0000-0000-000006000000}" name="MAI" totalsRowFunction="custom" dataDxfId="141" totalsRowDxfId="140" dataCellStyle="Vírgula">
      <totalsRowFormula>G6+G10</totalsRowFormula>
    </tableColumn>
    <tableColumn id="7" xr3:uid="{00000000-0010-0000-0000-000007000000}" name="JUN" totalsRowFunction="custom" dataDxfId="139" totalsRowDxfId="138" dataCellStyle="Vírgula">
      <totalsRowFormula>H6+H10</totalsRowFormula>
    </tableColumn>
    <tableColumn id="8" xr3:uid="{00000000-0010-0000-0000-000008000000}" name="JUL" totalsRowFunction="custom" dataDxfId="137" totalsRowDxfId="136" dataCellStyle="Vírgula">
      <totalsRowFormula>I6+I10</totalsRowFormula>
    </tableColumn>
    <tableColumn id="9" xr3:uid="{00000000-0010-0000-0000-000009000000}" name="AGO" totalsRowFunction="custom" dataDxfId="135" totalsRowDxfId="134" dataCellStyle="Vírgula">
      <totalsRowFormula>J6+J10</totalsRowFormula>
    </tableColumn>
    <tableColumn id="14" xr3:uid="{00000000-0010-0000-0000-00000E000000}" name="SET" totalsRowFunction="custom" dataDxfId="133" totalsRowDxfId="132" dataCellStyle="Vírgula">
      <totalsRowFormula>K6+K10</totalsRowFormula>
    </tableColumn>
    <tableColumn id="10" xr3:uid="{00000000-0010-0000-0000-00000A000000}" name="OUT" totalsRowFunction="custom" dataDxfId="131" totalsRowDxfId="130" dataCellStyle="Vírgula">
      <totalsRowFormula>L6+L10</totalsRowFormula>
    </tableColumn>
    <tableColumn id="11" xr3:uid="{00000000-0010-0000-0000-00000B000000}" name="NOV" totalsRowFunction="custom" dataDxfId="129" totalsRowDxfId="128" dataCellStyle="Vírgula">
      <totalsRowFormula>M6+M10</totalsRowFormula>
    </tableColumn>
    <tableColumn id="12" xr3:uid="{00000000-0010-0000-0000-00000C000000}" name="DEZ" totalsRowFunction="custom" dataDxfId="127" totalsRowDxfId="126" dataCellStyle="Vírgula">
      <totalsRowFormula>N6+N10</totalsRowFormula>
    </tableColumn>
    <tableColumn id="13" xr3:uid="{00000000-0010-0000-0000-00000D000000}" name="TOTAL" totalsRowFunction="custom" dataDxfId="125" totalsRowDxfId="124" dataCellStyle="Vírgula">
      <calculatedColumnFormula>SUM(C6:N6)</calculatedColumnFormula>
      <totalsRowFormula>O6+O10</totalsRowFormula>
    </tableColumn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1000000}" name="Tabela319" displayName="Tabela319" ref="B5:O14" totalsRowCount="1" headerRowDxfId="123" dataDxfId="122" totalsRowDxfId="121" headerRowCellStyle="Vírgula" dataCellStyle="Vírgula" totalsRowCellStyle="Vírgula">
  <autoFilter ref="B5:O13" xr:uid="{00000000-0009-0000-0100-000012000000}"/>
  <tableColumns count="14">
    <tableColumn id="1" xr3:uid="{00000000-0010-0000-0100-000001000000}" name="Receitas" totalsRowLabel="  Total " dataDxfId="120" totalsRowDxfId="119" dataCellStyle="Vírgula"/>
    <tableColumn id="2" xr3:uid="{00000000-0010-0000-0100-000002000000}" name="JAN" totalsRowFunction="custom" dataDxfId="118" totalsRowDxfId="117" dataCellStyle="Vírgula">
      <totalsRowFormula>C6+C10+C11+C12+C13</totalsRowFormula>
    </tableColumn>
    <tableColumn id="3" xr3:uid="{00000000-0010-0000-0100-000003000000}" name="FEV" totalsRowFunction="custom" dataDxfId="116" totalsRowDxfId="115" dataCellStyle="Vírgula">
      <totalsRowFormula>D6+D10+D11+D12+D13</totalsRowFormula>
    </tableColumn>
    <tableColumn id="4" xr3:uid="{00000000-0010-0000-0100-000004000000}" name="MAR" totalsRowFunction="custom" dataDxfId="114" totalsRowDxfId="113" dataCellStyle="Vírgula">
      <totalsRowFormula>E6+E10+E11+E12+E13</totalsRowFormula>
    </tableColumn>
    <tableColumn id="5" xr3:uid="{00000000-0010-0000-0100-000005000000}" name="ABR" totalsRowFunction="custom" dataDxfId="112" totalsRowDxfId="111" dataCellStyle="Vírgula">
      <totalsRowFormula>F6+F10+F11+F12+F13</totalsRowFormula>
    </tableColumn>
    <tableColumn id="6" xr3:uid="{00000000-0010-0000-0100-000006000000}" name="MAI" totalsRowFunction="custom" dataDxfId="110" totalsRowDxfId="109" dataCellStyle="Vírgula">
      <totalsRowFormula>G6+G10+G11+G12+G13</totalsRowFormula>
    </tableColumn>
    <tableColumn id="7" xr3:uid="{00000000-0010-0000-0100-000007000000}" name="JUN" totalsRowFunction="custom" dataDxfId="108" totalsRowDxfId="107" dataCellStyle="Vírgula">
      <totalsRowFormula>H6+H10+H11+H12+H13</totalsRowFormula>
    </tableColumn>
    <tableColumn id="8" xr3:uid="{00000000-0010-0000-0100-000008000000}" name="JUL" totalsRowFunction="custom" dataDxfId="106" totalsRowDxfId="105" dataCellStyle="Vírgula">
      <totalsRowFormula>I6+I10+I11+I12+I13</totalsRowFormula>
    </tableColumn>
    <tableColumn id="9" xr3:uid="{00000000-0010-0000-0100-000009000000}" name="AGO" totalsRowFunction="custom" dataDxfId="104" totalsRowDxfId="103" dataCellStyle="Vírgula">
      <totalsRowFormula>J6+J10+J11+J12+J13</totalsRowFormula>
    </tableColumn>
    <tableColumn id="14" xr3:uid="{00000000-0010-0000-0100-00000E000000}" name="SET" totalsRowFunction="custom" dataDxfId="102" totalsRowDxfId="101" dataCellStyle="Vírgula">
      <totalsRowFormula>K6+K10+K11+K12+K13</totalsRowFormula>
    </tableColumn>
    <tableColumn id="10" xr3:uid="{00000000-0010-0000-0100-00000A000000}" name="OUT" totalsRowFunction="custom" dataDxfId="100" totalsRowDxfId="99" dataCellStyle="Vírgula">
      <totalsRowFormula>L6+L10+L11+L12+L13</totalsRowFormula>
    </tableColumn>
    <tableColumn id="11" xr3:uid="{00000000-0010-0000-0100-00000B000000}" name="NOV" totalsRowFunction="custom" dataDxfId="98" totalsRowDxfId="97" dataCellStyle="Vírgula">
      <totalsRowFormula>M6+M10+M11+M12+M13</totalsRowFormula>
    </tableColumn>
    <tableColumn id="12" xr3:uid="{00000000-0010-0000-0100-00000C000000}" name="DEZ" totalsRowFunction="custom" dataDxfId="96" totalsRowDxfId="95" dataCellStyle="Vírgula">
      <totalsRowFormula>N6+N10+N11+N12+N13</totalsRowFormula>
    </tableColumn>
    <tableColumn id="13" xr3:uid="{00000000-0010-0000-0100-00000D000000}" name="TOTAL" totalsRowFunction="custom" dataDxfId="94" totalsRowDxfId="93" dataCellStyle="Vírgula">
      <calculatedColumnFormula>SUM(C6:N6)</calculatedColumnFormula>
      <totalsRowFormula>O6+O10+O11+O12+O13</totalsRowFormula>
    </tableColumn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2000000}" name="Tabela356789101118" displayName="Tabela356789101118" ref="B5:O9" totalsRowCount="1" headerRowDxfId="92" dataDxfId="91" totalsRowDxfId="90" headerRowCellStyle="Vírgula" dataCellStyle="Vírgula" totalsRowCellStyle="Vírgula">
  <autoFilter ref="B5:O8" xr:uid="{00000000-0009-0000-0100-000011000000}"/>
  <tableColumns count="14">
    <tableColumn id="1" xr3:uid="{00000000-0010-0000-0200-000001000000}" name="Receitas" totalsRowLabel="  Total " dataDxfId="89" totalsRowDxfId="88" dataCellStyle="Vírgula"/>
    <tableColumn id="2" xr3:uid="{00000000-0010-0000-0200-000002000000}" name="JAN" totalsRowFunction="custom" dataDxfId="87" totalsRowDxfId="86" dataCellStyle="Vírgula">
      <totalsRowFormula>C6+C8</totalsRowFormula>
    </tableColumn>
    <tableColumn id="3" xr3:uid="{00000000-0010-0000-0200-000003000000}" name="FEV" totalsRowFunction="custom" dataDxfId="85" totalsRowDxfId="84" dataCellStyle="Vírgula">
      <totalsRowFormula>D6+D8</totalsRowFormula>
    </tableColumn>
    <tableColumn id="4" xr3:uid="{00000000-0010-0000-0200-000004000000}" name="MAR" totalsRowFunction="custom" dataDxfId="83" totalsRowDxfId="82" dataCellStyle="Vírgula">
      <totalsRowFormula>E6+E8</totalsRowFormula>
    </tableColumn>
    <tableColumn id="5" xr3:uid="{00000000-0010-0000-0200-000005000000}" name="ABR" totalsRowFunction="custom" dataDxfId="81" totalsRowDxfId="80" dataCellStyle="Vírgula">
      <totalsRowFormula>F6+F8</totalsRowFormula>
    </tableColumn>
    <tableColumn id="6" xr3:uid="{00000000-0010-0000-0200-000006000000}" name="MAI" totalsRowFunction="custom" dataDxfId="79" totalsRowDxfId="78" dataCellStyle="Vírgula">
      <totalsRowFormula>G6+G8</totalsRowFormula>
    </tableColumn>
    <tableColumn id="7" xr3:uid="{00000000-0010-0000-0200-000007000000}" name="JUN" totalsRowFunction="custom" dataDxfId="77" totalsRowDxfId="76" dataCellStyle="Vírgula">
      <totalsRowFormula>H6+H8</totalsRowFormula>
    </tableColumn>
    <tableColumn id="8" xr3:uid="{00000000-0010-0000-0200-000008000000}" name="JUL" totalsRowFunction="custom" dataDxfId="75" totalsRowDxfId="74" dataCellStyle="Vírgula">
      <totalsRowFormula>I6+I8</totalsRowFormula>
    </tableColumn>
    <tableColumn id="9" xr3:uid="{00000000-0010-0000-0200-000009000000}" name="AGO" totalsRowFunction="custom" dataDxfId="73" totalsRowDxfId="72" dataCellStyle="Vírgula">
      <totalsRowFormula>J6+J8</totalsRowFormula>
    </tableColumn>
    <tableColumn id="14" xr3:uid="{00000000-0010-0000-0200-00000E000000}" name="SET" totalsRowFunction="custom" dataDxfId="71" totalsRowDxfId="70" dataCellStyle="Vírgula">
      <totalsRowFormula>K6+K8</totalsRowFormula>
    </tableColumn>
    <tableColumn id="10" xr3:uid="{00000000-0010-0000-0200-00000A000000}" name="OUT" totalsRowFunction="custom" dataDxfId="69" totalsRowDxfId="68" dataCellStyle="Vírgula">
      <totalsRowFormula>L6+L8</totalsRowFormula>
    </tableColumn>
    <tableColumn id="11" xr3:uid="{00000000-0010-0000-0200-00000B000000}" name="NOV" totalsRowFunction="custom" dataDxfId="67" totalsRowDxfId="66" dataCellStyle="Vírgula">
      <totalsRowFormula>M6+M8</totalsRowFormula>
    </tableColumn>
    <tableColumn id="12" xr3:uid="{00000000-0010-0000-0200-00000C000000}" name="DEZ" totalsRowFunction="custom" dataDxfId="65" totalsRowDxfId="64" dataCellStyle="Vírgula">
      <totalsRowFormula>N6+N8</totalsRowFormula>
    </tableColumn>
    <tableColumn id="13" xr3:uid="{00000000-0010-0000-0200-00000D000000}" name="TOTAL" totalsRowFunction="custom" dataDxfId="63" totalsRowDxfId="62" dataCellStyle="Vírgula">
      <calculatedColumnFormula>SUM(C6:N6)</calculatedColumnFormula>
      <totalsRowFormula>O6+O8</totalsRowFormula>
    </tableColumn>
  </tableColumns>
  <tableStyleInfo name="TableStyleLight1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3000000}" name="Tabela3520" displayName="Tabela3520" ref="B5:O9" totalsRowCount="1" headerRowDxfId="61" dataDxfId="60" totalsRowDxfId="59" headerRowCellStyle="Vírgula" dataCellStyle="Vírgula" totalsRowCellStyle="Vírgula">
  <autoFilter ref="B5:O8" xr:uid="{00000000-0009-0000-0100-000013000000}"/>
  <tableColumns count="14">
    <tableColumn id="1" xr3:uid="{00000000-0010-0000-0300-000001000000}" name="Receitas" totalsRowLabel="  Total " dataDxfId="58" totalsRowDxfId="57" dataCellStyle="Vírgula"/>
    <tableColumn id="2" xr3:uid="{00000000-0010-0000-0300-000002000000}" name="JAN" totalsRowFunction="custom" dataDxfId="56" totalsRowDxfId="55" dataCellStyle="Vírgula">
      <totalsRowFormula>C6+C8</totalsRowFormula>
    </tableColumn>
    <tableColumn id="3" xr3:uid="{00000000-0010-0000-0300-000003000000}" name="FEV" totalsRowFunction="custom" dataDxfId="54" totalsRowDxfId="53" dataCellStyle="Vírgula">
      <totalsRowFormula>D6+D8</totalsRowFormula>
    </tableColumn>
    <tableColumn id="4" xr3:uid="{00000000-0010-0000-0300-000004000000}" name="MAR" totalsRowFunction="custom" dataDxfId="52" totalsRowDxfId="51" dataCellStyle="Vírgula">
      <totalsRowFormula>E6+E8</totalsRowFormula>
    </tableColumn>
    <tableColumn id="5" xr3:uid="{00000000-0010-0000-0300-000005000000}" name="ABR" totalsRowFunction="custom" dataDxfId="50" totalsRowDxfId="49" dataCellStyle="Vírgula">
      <totalsRowFormula>F6+F8</totalsRowFormula>
    </tableColumn>
    <tableColumn id="6" xr3:uid="{00000000-0010-0000-0300-000006000000}" name="MAI" totalsRowFunction="custom" dataDxfId="48" totalsRowDxfId="47" dataCellStyle="Vírgula">
      <totalsRowFormula>G6+G8</totalsRowFormula>
    </tableColumn>
    <tableColumn id="7" xr3:uid="{00000000-0010-0000-0300-000007000000}" name="JUN" totalsRowFunction="custom" dataDxfId="46" totalsRowDxfId="45" dataCellStyle="Vírgula">
      <totalsRowFormula>H6+H8</totalsRowFormula>
    </tableColumn>
    <tableColumn id="8" xr3:uid="{00000000-0010-0000-0300-000008000000}" name="JUL" totalsRowFunction="custom" dataDxfId="44" totalsRowDxfId="43" dataCellStyle="Vírgula">
      <totalsRowFormula>I6+I8</totalsRowFormula>
    </tableColumn>
    <tableColumn id="9" xr3:uid="{00000000-0010-0000-0300-000009000000}" name="AGO" totalsRowFunction="custom" dataDxfId="42" totalsRowDxfId="41" dataCellStyle="Vírgula">
      <totalsRowFormula>J6+J8</totalsRowFormula>
    </tableColumn>
    <tableColumn id="14" xr3:uid="{00000000-0010-0000-0300-00000E000000}" name="SET" totalsRowFunction="custom" dataDxfId="40" totalsRowDxfId="39" dataCellStyle="Vírgula">
      <totalsRowFormula>K6+K8</totalsRowFormula>
    </tableColumn>
    <tableColumn id="10" xr3:uid="{00000000-0010-0000-0300-00000A000000}" name="OUT" totalsRowFunction="custom" dataDxfId="38" totalsRowDxfId="37" dataCellStyle="Vírgula">
      <totalsRowFormula>L6+L8</totalsRowFormula>
    </tableColumn>
    <tableColumn id="11" xr3:uid="{00000000-0010-0000-0300-00000B000000}" name="NOV" totalsRowFunction="custom" dataDxfId="36" totalsRowDxfId="35" dataCellStyle="Vírgula">
      <totalsRowFormula>M6+M8</totalsRowFormula>
    </tableColumn>
    <tableColumn id="12" xr3:uid="{00000000-0010-0000-0300-00000C000000}" name="DEZ" totalsRowFunction="custom" dataDxfId="34" totalsRowDxfId="33" dataCellStyle="Vírgula">
      <totalsRowFormula>N6+N8</totalsRowFormula>
    </tableColumn>
    <tableColumn id="13" xr3:uid="{00000000-0010-0000-0300-00000D000000}" name="TOTAL" totalsRowFunction="custom" dataDxfId="32" totalsRowDxfId="31" dataCellStyle="Vírgula">
      <calculatedColumnFormula>SUM(C6:N6)</calculatedColumnFormula>
      <totalsRowFormula>O6+O8</totalsRowFormula>
    </tableColumn>
  </tableColumns>
  <tableStyleInfo name="TableStyleLight14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4000000}" name="Tabela3567821" displayName="Tabela3567821" ref="B5:O8" totalsRowCount="1" headerRowDxfId="30" dataDxfId="29" totalsRowDxfId="28" headerRowCellStyle="Vírgula" dataCellStyle="Vírgula" totalsRowCellStyle="Vírgula">
  <autoFilter ref="B5:O7" xr:uid="{00000000-0009-0000-0100-000014000000}"/>
  <tableColumns count="14">
    <tableColumn id="1" xr3:uid="{00000000-0010-0000-0400-000001000000}" name="Receitas" totalsRowLabel="  Total " dataDxfId="27" totalsRowDxfId="26" dataCellStyle="Vírgula"/>
    <tableColumn id="2" xr3:uid="{00000000-0010-0000-0400-000002000000}" name="JAN" totalsRowFunction="custom" dataDxfId="25" totalsRowDxfId="24" dataCellStyle="Vírgula">
      <totalsRowFormula>C6+C7</totalsRowFormula>
    </tableColumn>
    <tableColumn id="3" xr3:uid="{00000000-0010-0000-0400-000003000000}" name="FEV" totalsRowFunction="custom" dataDxfId="23" totalsRowDxfId="22" dataCellStyle="Vírgula">
      <totalsRowFormula>D6+D7</totalsRowFormula>
    </tableColumn>
    <tableColumn id="4" xr3:uid="{00000000-0010-0000-0400-000004000000}" name="MAR" totalsRowFunction="custom" dataDxfId="21" totalsRowDxfId="20" dataCellStyle="Vírgula">
      <totalsRowFormula>E6+E7</totalsRowFormula>
    </tableColumn>
    <tableColumn id="5" xr3:uid="{00000000-0010-0000-0400-000005000000}" name="ABR" totalsRowFunction="custom" dataDxfId="19" totalsRowDxfId="18" dataCellStyle="Vírgula">
      <totalsRowFormula>F6+F7</totalsRowFormula>
    </tableColumn>
    <tableColumn id="6" xr3:uid="{00000000-0010-0000-0400-000006000000}" name="MAI" totalsRowFunction="custom" dataDxfId="17" totalsRowDxfId="16" dataCellStyle="Vírgula">
      <totalsRowFormula>G6+G7</totalsRowFormula>
    </tableColumn>
    <tableColumn id="7" xr3:uid="{00000000-0010-0000-0400-000007000000}" name="JUN" totalsRowFunction="custom" dataDxfId="15" totalsRowDxfId="14" dataCellStyle="Vírgula">
      <totalsRowFormula>H6+H7</totalsRowFormula>
    </tableColumn>
    <tableColumn id="8" xr3:uid="{00000000-0010-0000-0400-000008000000}" name="JUL" totalsRowFunction="custom" dataDxfId="13" totalsRowDxfId="12" dataCellStyle="Vírgula">
      <totalsRowFormula>I6+I7</totalsRowFormula>
    </tableColumn>
    <tableColumn id="9" xr3:uid="{00000000-0010-0000-0400-000009000000}" name="AGO" totalsRowFunction="custom" dataDxfId="11" totalsRowDxfId="10" dataCellStyle="Vírgula">
      <totalsRowFormula>J6+J7</totalsRowFormula>
    </tableColumn>
    <tableColumn id="14" xr3:uid="{00000000-0010-0000-0400-00000E000000}" name="SET" totalsRowFunction="custom" dataDxfId="9" totalsRowDxfId="8" dataCellStyle="Vírgula">
      <totalsRowFormula>K6+K7</totalsRowFormula>
    </tableColumn>
    <tableColumn id="10" xr3:uid="{00000000-0010-0000-0400-00000A000000}" name="OUT" totalsRowFunction="custom" dataDxfId="7" totalsRowDxfId="6" dataCellStyle="Vírgula">
      <totalsRowFormula>L6+L7</totalsRowFormula>
    </tableColumn>
    <tableColumn id="11" xr3:uid="{00000000-0010-0000-0400-00000B000000}" name="NOV" totalsRowFunction="custom" dataDxfId="5" totalsRowDxfId="4" dataCellStyle="Vírgula">
      <totalsRowFormula>M6+M7</totalsRowFormula>
    </tableColumn>
    <tableColumn id="12" xr3:uid="{00000000-0010-0000-0400-00000C000000}" name="DEZ" totalsRowFunction="custom" dataDxfId="3" totalsRowDxfId="2" dataCellStyle="Vírgula">
      <totalsRowFormula>N6+N7</totalsRowFormula>
    </tableColumn>
    <tableColumn id="13" xr3:uid="{00000000-0010-0000-0400-00000D000000}" name="TOTAL" totalsRowFunction="custom" dataDxfId="1" totalsRowDxfId="0" dataCellStyle="Vírgula">
      <calculatedColumnFormula>SUM(C6:N6)</calculatedColumnFormula>
      <totalsRowFormula>O6+O7</totalsRowFormula>
    </tableColumn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Q23"/>
  <sheetViews>
    <sheetView showGridLines="0" tabSelected="1" zoomScale="84" zoomScaleNormal="84" workbookViewId="0">
      <pane xSplit="2" ySplit="5" topLeftCell="C6" activePane="bottomRight" state="frozen"/>
      <selection activeCell="E8" sqref="E8"/>
      <selection pane="topRight" activeCell="E8" sqref="E8"/>
      <selection pane="bottomLeft" activeCell="E8" sqref="E8"/>
      <selection pane="bottomRight" activeCell="B3" sqref="B3"/>
    </sheetView>
  </sheetViews>
  <sheetFormatPr defaultColWidth="9.109375" defaultRowHeight="23.1" customHeight="1" x14ac:dyDescent="0.3"/>
  <cols>
    <col min="1" max="1" width="4.5546875" style="2" customWidth="1"/>
    <col min="2" max="2" width="27.5546875" style="2" customWidth="1"/>
    <col min="3" max="11" width="19.109375" style="2" bestFit="1" customWidth="1"/>
    <col min="12" max="12" width="19.33203125" style="2" customWidth="1"/>
    <col min="13" max="13" width="18.88671875" style="2" customWidth="1"/>
    <col min="14" max="14" width="19.109375" style="2" bestFit="1" customWidth="1"/>
    <col min="15" max="15" width="21" style="2" bestFit="1" customWidth="1"/>
    <col min="16" max="16" width="9.109375" style="2"/>
    <col min="17" max="17" width="13.88671875" style="2" bestFit="1" customWidth="1"/>
    <col min="18" max="16384" width="9.109375" style="2"/>
  </cols>
  <sheetData>
    <row r="2" spans="2:17" ht="23.1" customHeight="1" x14ac:dyDescent="0.3">
      <c r="B2" s="7" t="s">
        <v>34</v>
      </c>
    </row>
    <row r="3" spans="2:17" ht="23.1" customHeight="1" x14ac:dyDescent="0.3">
      <c r="B3" s="7" t="s">
        <v>28</v>
      </c>
    </row>
    <row r="4" spans="2:17" ht="11.25" customHeight="1" x14ac:dyDescent="0.3"/>
    <row r="5" spans="2:17" s="1" customFormat="1" ht="18" customHeight="1" x14ac:dyDescent="0.3">
      <c r="B5" s="1" t="s">
        <v>1</v>
      </c>
      <c r="C5" s="1" t="s">
        <v>0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4</v>
      </c>
    </row>
    <row r="6" spans="2:17" ht="18" customHeight="1" x14ac:dyDescent="0.3">
      <c r="B6" s="2" t="s">
        <v>26</v>
      </c>
      <c r="C6" s="2">
        <f t="shared" ref="C6:N6" si="0">SUM(C7:C9)</f>
        <v>171644127.47</v>
      </c>
      <c r="D6" s="2">
        <f t="shared" si="0"/>
        <v>177850250.66</v>
      </c>
      <c r="E6" s="2">
        <f t="shared" si="0"/>
        <v>0</v>
      </c>
      <c r="F6" s="2">
        <f t="shared" si="0"/>
        <v>0</v>
      </c>
      <c r="G6" s="2">
        <f>SUM(G7:G9)</f>
        <v>0</v>
      </c>
      <c r="H6" s="2">
        <f t="shared" si="0"/>
        <v>0</v>
      </c>
      <c r="I6" s="2">
        <f>SUM(I7:I9)</f>
        <v>0</v>
      </c>
      <c r="J6" s="2">
        <f t="shared" si="0"/>
        <v>0</v>
      </c>
      <c r="K6" s="2">
        <f t="shared" si="0"/>
        <v>0</v>
      </c>
      <c r="L6" s="2">
        <f t="shared" si="0"/>
        <v>0</v>
      </c>
      <c r="M6" s="2">
        <f t="shared" si="0"/>
        <v>0</v>
      </c>
      <c r="N6" s="2">
        <f t="shared" si="0"/>
        <v>0</v>
      </c>
      <c r="O6" s="2">
        <f>SUM(C6:N6)</f>
        <v>349494378.13</v>
      </c>
    </row>
    <row r="7" spans="2:17" s="8" customFormat="1" ht="18" customHeight="1" x14ac:dyDescent="0.3">
      <c r="B7" s="6" t="s">
        <v>33</v>
      </c>
      <c r="C7" s="8">
        <f>9032885.81+11299114.19</f>
        <v>20332000</v>
      </c>
      <c r="D7" s="8">
        <f>9517000+10815000</f>
        <v>20332000</v>
      </c>
      <c r="O7" s="8">
        <f>SUM(C7:N7)</f>
        <v>40664000</v>
      </c>
      <c r="Q7" s="21">
        <f>8099473.02+6721693.66</f>
        <v>14821166.68</v>
      </c>
    </row>
    <row r="8" spans="2:17" s="8" customFormat="1" ht="18" customHeight="1" x14ac:dyDescent="0.3">
      <c r="B8" s="6" t="s">
        <v>29</v>
      </c>
      <c r="C8" s="8">
        <v>111808666.67</v>
      </c>
      <c r="D8" s="8">
        <v>111808666.67</v>
      </c>
      <c r="O8" s="8">
        <f>SUM(C8:N8)</f>
        <v>223617333.34</v>
      </c>
      <c r="Q8" s="21">
        <f>45000000+53774333.03</f>
        <v>98774333.030000001</v>
      </c>
    </row>
    <row r="9" spans="2:17" s="8" customFormat="1" ht="16.8" x14ac:dyDescent="0.3">
      <c r="B9" s="6" t="s">
        <v>30</v>
      </c>
      <c r="C9" s="8">
        <f>26354528.8+13148932</f>
        <v>39503460.799999997</v>
      </c>
      <c r="D9" s="8">
        <f>26354529+13148932+6206122.99</f>
        <v>45709583.990000002</v>
      </c>
      <c r="F9" s="17"/>
      <c r="O9" s="2">
        <f>SUM(C9:N9)</f>
        <v>85213044.789999992</v>
      </c>
    </row>
    <row r="10" spans="2:17" ht="18" customHeight="1" x14ac:dyDescent="0.3">
      <c r="B10" s="2" t="s">
        <v>3</v>
      </c>
      <c r="C10" s="2">
        <v>812915.47</v>
      </c>
      <c r="D10" s="2">
        <v>1019005.0499999999</v>
      </c>
      <c r="O10" s="2">
        <f>SUM(C10:N10)</f>
        <v>1831920.52</v>
      </c>
    </row>
    <row r="11" spans="2:17" ht="23.1" customHeight="1" x14ac:dyDescent="0.3">
      <c r="B11" s="4" t="s">
        <v>31</v>
      </c>
      <c r="C11" s="18">
        <f t="shared" ref="C11:O11" si="1">C6+C10</f>
        <v>172457042.94</v>
      </c>
      <c r="D11" s="18">
        <f t="shared" si="1"/>
        <v>178869255.71000001</v>
      </c>
      <c r="E11" s="18">
        <f t="shared" si="1"/>
        <v>0</v>
      </c>
      <c r="F11" s="18">
        <f t="shared" si="1"/>
        <v>0</v>
      </c>
      <c r="G11" s="18">
        <f>G6+G10</f>
        <v>0</v>
      </c>
      <c r="H11" s="18">
        <f t="shared" si="1"/>
        <v>0</v>
      </c>
      <c r="I11" s="18">
        <f t="shared" si="1"/>
        <v>0</v>
      </c>
      <c r="J11" s="18">
        <f t="shared" si="1"/>
        <v>0</v>
      </c>
      <c r="K11" s="18">
        <f t="shared" si="1"/>
        <v>0</v>
      </c>
      <c r="L11" s="18">
        <f t="shared" si="1"/>
        <v>0</v>
      </c>
      <c r="M11" s="18">
        <f t="shared" si="1"/>
        <v>0</v>
      </c>
      <c r="N11" s="18">
        <f t="shared" si="1"/>
        <v>0</v>
      </c>
      <c r="O11" s="18">
        <f t="shared" si="1"/>
        <v>351326298.64999998</v>
      </c>
    </row>
    <row r="13" spans="2:17" ht="23.1" customHeight="1" x14ac:dyDescent="0.3">
      <c r="B13" s="12"/>
      <c r="C13" s="13"/>
      <c r="D13" s="13"/>
      <c r="E13" s="13"/>
      <c r="F13" s="13"/>
      <c r="G13" s="13"/>
      <c r="H13" s="14"/>
      <c r="I13" s="14"/>
      <c r="J13" s="13"/>
      <c r="K13" s="13"/>
      <c r="L13" s="13">
        <f>Tabela356789101112131417[[#Totals],[OUT]]+Tabela356789101118[[#Totals],[OUT]]+Tabela319[[#Totals],[OUT]]+Tabela3520[[#Totals],[OUT]]+Tabela3567821[[#Totals],[OUT]]</f>
        <v>0</v>
      </c>
      <c r="M13" s="13">
        <f>Tabela356789101112131417[[#Totals],[NOV]]+Tabela356789101118[[#Totals],[NOV]]+Tabela319[[#Totals],[NOV]]+Tabela3520[[#Totals],[NOV]]+Tabela3567821[[#Totals],[NOV]]</f>
        <v>0</v>
      </c>
      <c r="N13" s="13">
        <f>Tabela356789101112131417[[#Totals],[DEZ]]+Tabela356789101118[[#Totals],[DEZ]]+Tabela319[[#Totals],[DEZ]]+Tabela3520[[#Totals],[DEZ]]+Tabela3567821[[#Totals],[DEZ]]</f>
        <v>0</v>
      </c>
      <c r="O13" s="13">
        <v>185090000</v>
      </c>
    </row>
    <row r="14" spans="2:17" ht="23.1" customHeight="1" x14ac:dyDescent="0.3"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>
        <f>O13-O9</f>
        <v>99876955.210000008</v>
      </c>
    </row>
    <row r="15" spans="2:17" ht="23.1" customHeight="1" x14ac:dyDescent="0.3">
      <c r="C15" s="13"/>
      <c r="D15" s="13"/>
      <c r="E15" s="13"/>
      <c r="F15" s="13"/>
      <c r="G15" s="13"/>
      <c r="H15" s="13"/>
      <c r="I15" s="14"/>
      <c r="J15" s="13"/>
      <c r="K15" s="13"/>
      <c r="L15" s="13"/>
      <c r="M15" s="15"/>
      <c r="N15" s="13"/>
      <c r="O15" s="13"/>
    </row>
    <row r="16" spans="2:17" ht="23.1" customHeight="1" x14ac:dyDescent="0.3">
      <c r="C16" s="13"/>
      <c r="D16" s="13"/>
      <c r="E16" s="13"/>
      <c r="F16" s="13"/>
      <c r="G16" s="13"/>
      <c r="H16" s="13"/>
      <c r="I16" s="13"/>
      <c r="J16" s="13">
        <v>39446796</v>
      </c>
      <c r="K16" s="13"/>
      <c r="L16" s="13"/>
      <c r="M16" s="13"/>
      <c r="N16" s="13"/>
      <c r="O16" s="13"/>
    </row>
    <row r="17" spans="3:15" ht="23.1" customHeight="1" x14ac:dyDescent="0.3">
      <c r="C17" s="13">
        <f>Tabela356789101112131417[[#Totals],[JAN]]+Tabela319[[#Totals],[JAN]]+Tabela356789101118[[#Totals],[JAN]]+Tabela3520[[#Totals],[JAN]]+Tabela3567821[[#Totals],[JAN]]</f>
        <v>201607368.56939998</v>
      </c>
      <c r="D17" s="13">
        <f>Tabela356789101112131417[[#Totals],[FEV]]+Tabela319[[#Totals],[FEV]]+Tabela356789101118[[#Totals],[FEV]]+Tabela3520[[#Totals],[FEV]]+Tabela3567821[[#Totals],[FEV]]</f>
        <v>208200413.26350001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>
        <v>184679047.99000001</v>
      </c>
    </row>
    <row r="18" spans="3:15" ht="23.1" customHeight="1" x14ac:dyDescent="0.3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3:15" ht="23.1" customHeight="1" x14ac:dyDescent="0.3"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3:15" ht="23.1" customHeight="1" x14ac:dyDescent="0.3">
      <c r="C20" s="13"/>
      <c r="D20" s="13"/>
      <c r="E20" s="13"/>
      <c r="F20" s="13"/>
      <c r="G20" s="13"/>
      <c r="H20" s="13"/>
      <c r="I20" s="13"/>
      <c r="J20" s="13"/>
      <c r="K20" s="13"/>
      <c r="L20" s="16"/>
      <c r="M20" s="13"/>
      <c r="N20" s="13"/>
      <c r="O20" s="13"/>
    </row>
    <row r="21" spans="3:15" ht="23.1" customHeight="1" x14ac:dyDescent="0.3"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3:15" ht="23.1" customHeight="1" x14ac:dyDescent="0.3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3:15" ht="23.1" customHeight="1" x14ac:dyDescent="0.3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</sheetData>
  <printOptions horizontalCentered="1"/>
  <pageMargins left="0.31496062992125984" right="0.31496062992125984" top="0.94488188976377963" bottom="0.74803149606299213" header="0.31496062992125984" footer="0.31496062992125984"/>
  <pageSetup paperSize="9" scale="50" orientation="landscape" r:id="rId1"/>
  <headerFooter>
    <oddHeader xml:space="preserve">&amp;C&amp;G
&amp;"Segoe UI,Normal"&amp;12Poder Judiciário
Tribunal de Justiça do Maranhão
Execução das Receitas </oddHeader>
  </headerFooter>
  <ignoredErrors>
    <ignoredError sqref="O6 O8 O7 O10 O9" calculatedColumn="1"/>
    <ignoredError sqref="H6 C6 D6:F6 J6:N6" formulaRange="1" calculatedColumn="1"/>
  </ignoredErrors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O22"/>
  <sheetViews>
    <sheetView showGridLines="0" topLeftCell="B1" zoomScaleNormal="100" workbookViewId="0">
      <pane xSplit="1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09375" defaultRowHeight="23.1" customHeight="1" x14ac:dyDescent="0.3"/>
  <cols>
    <col min="1" max="1" width="4.5546875" style="2" customWidth="1"/>
    <col min="2" max="2" width="27.5546875" style="2" customWidth="1"/>
    <col min="3" max="3" width="17.33203125" style="2" customWidth="1"/>
    <col min="4" max="11" width="17.88671875" style="2" bestFit="1" customWidth="1"/>
    <col min="12" max="12" width="18" style="2" bestFit="1" customWidth="1"/>
    <col min="13" max="14" width="17.88671875" style="2" bestFit="1" customWidth="1"/>
    <col min="15" max="15" width="19.109375" style="2" bestFit="1" customWidth="1"/>
    <col min="16" max="16384" width="9.109375" style="2"/>
  </cols>
  <sheetData>
    <row r="2" spans="2:15" ht="23.1" customHeight="1" x14ac:dyDescent="0.3">
      <c r="B2" s="7" t="s">
        <v>34</v>
      </c>
    </row>
    <row r="3" spans="2:15" ht="23.1" customHeight="1" x14ac:dyDescent="0.3">
      <c r="B3" s="7" t="s">
        <v>19</v>
      </c>
    </row>
    <row r="4" spans="2:15" ht="11.25" customHeight="1" x14ac:dyDescent="0.3"/>
    <row r="5" spans="2:15" s="1" customFormat="1" ht="18" customHeight="1" x14ac:dyDescent="0.3">
      <c r="B5" s="1" t="s">
        <v>1</v>
      </c>
      <c r="C5" s="1" t="s">
        <v>0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4</v>
      </c>
    </row>
    <row r="6" spans="2:15" ht="18" customHeight="1" x14ac:dyDescent="0.3">
      <c r="B6" s="2" t="s">
        <v>2</v>
      </c>
      <c r="C6" s="2">
        <f t="shared" ref="C6:N6" si="0">SUM(C7:C9)</f>
        <v>20273086.98</v>
      </c>
      <c r="D6" s="2">
        <f t="shared" si="0"/>
        <v>20697410.450000003</v>
      </c>
      <c r="E6" s="2">
        <f t="shared" si="0"/>
        <v>0</v>
      </c>
      <c r="F6" s="2">
        <f t="shared" si="0"/>
        <v>0</v>
      </c>
      <c r="G6" s="2">
        <f>SUM(G7:G9)</f>
        <v>0</v>
      </c>
      <c r="H6" s="2">
        <f t="shared" si="0"/>
        <v>0</v>
      </c>
      <c r="I6" s="2">
        <f t="shared" si="0"/>
        <v>0</v>
      </c>
      <c r="J6" s="2">
        <f t="shared" si="0"/>
        <v>0</v>
      </c>
      <c r="K6" s="2">
        <f t="shared" si="0"/>
        <v>0</v>
      </c>
      <c r="L6" s="2">
        <f t="shared" si="0"/>
        <v>0</v>
      </c>
      <c r="M6" s="2">
        <f t="shared" si="0"/>
        <v>0</v>
      </c>
      <c r="N6" s="2">
        <f t="shared" si="0"/>
        <v>0</v>
      </c>
      <c r="O6" s="2">
        <f t="shared" ref="O6:O12" si="1">SUM(C6:N6)</f>
        <v>40970497.430000007</v>
      </c>
    </row>
    <row r="7" spans="2:15" s="8" customFormat="1" ht="18" customHeight="1" x14ac:dyDescent="0.3">
      <c r="B7" s="6" t="s">
        <v>16</v>
      </c>
      <c r="C7" s="17">
        <v>10424692.65</v>
      </c>
      <c r="D7" s="8">
        <v>11843571.49</v>
      </c>
      <c r="E7" s="10"/>
      <c r="O7" s="8">
        <f t="shared" si="1"/>
        <v>22268264.140000001</v>
      </c>
    </row>
    <row r="8" spans="2:15" s="8" customFormat="1" ht="18" customHeight="1" x14ac:dyDescent="0.3">
      <c r="B8" s="6" t="s">
        <v>17</v>
      </c>
      <c r="C8" s="8">
        <v>9848394.3300000001</v>
      </c>
      <c r="D8" s="8">
        <v>8853838.9600000009</v>
      </c>
      <c r="E8" s="10"/>
      <c r="O8" s="8">
        <f t="shared" si="1"/>
        <v>18702233.289999999</v>
      </c>
    </row>
    <row r="9" spans="2:15" s="8" customFormat="1" ht="18" hidden="1" customHeight="1" x14ac:dyDescent="0.3">
      <c r="B9" s="6" t="s">
        <v>18</v>
      </c>
      <c r="C9" s="8">
        <v>0</v>
      </c>
      <c r="O9" s="8">
        <f t="shared" si="1"/>
        <v>0</v>
      </c>
    </row>
    <row r="10" spans="2:15" ht="18" customHeight="1" x14ac:dyDescent="0.3">
      <c r="B10" s="2" t="s">
        <v>3</v>
      </c>
      <c r="C10" s="2">
        <v>3650858.31</v>
      </c>
      <c r="D10" s="2">
        <v>3162497.87</v>
      </c>
      <c r="O10" s="2">
        <f t="shared" si="1"/>
        <v>6813356.1799999997</v>
      </c>
    </row>
    <row r="11" spans="2:15" ht="18" customHeight="1" x14ac:dyDescent="0.3">
      <c r="B11" s="2" t="s">
        <v>20</v>
      </c>
      <c r="C11" s="2">
        <v>86210.66</v>
      </c>
      <c r="D11" s="2">
        <v>96288.5</v>
      </c>
      <c r="O11" s="2">
        <f>SUM(C11:N11)</f>
        <v>182499.16</v>
      </c>
    </row>
    <row r="12" spans="2:15" ht="18" customHeight="1" x14ac:dyDescent="0.3">
      <c r="B12" s="3" t="s">
        <v>21</v>
      </c>
      <c r="C12" s="2">
        <v>2841167.06</v>
      </c>
      <c r="D12" s="2">
        <v>2682688.5299999998</v>
      </c>
      <c r="O12" s="2">
        <f t="shared" si="1"/>
        <v>5523855.5899999999</v>
      </c>
    </row>
    <row r="13" spans="2:15" ht="18" customHeight="1" x14ac:dyDescent="0.3">
      <c r="B13" s="9" t="s">
        <v>32</v>
      </c>
      <c r="C13" s="9"/>
      <c r="D13" s="9">
        <v>693200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>
        <f>SUM(C13:N13)</f>
        <v>693200</v>
      </c>
    </row>
    <row r="14" spans="2:15" ht="23.1" customHeight="1" x14ac:dyDescent="0.3">
      <c r="B14" s="4" t="s">
        <v>31</v>
      </c>
      <c r="C14" s="18">
        <f t="shared" ref="C14:N14" si="2">C6+C10+C11+C12+C13</f>
        <v>26851323.009999998</v>
      </c>
      <c r="D14" s="18">
        <f t="shared" si="2"/>
        <v>27332085.350000005</v>
      </c>
      <c r="E14" s="18">
        <f t="shared" si="2"/>
        <v>0</v>
      </c>
      <c r="F14" s="18">
        <f t="shared" si="2"/>
        <v>0</v>
      </c>
      <c r="G14" s="18">
        <f>G6+G10+G11+G12+G13</f>
        <v>0</v>
      </c>
      <c r="H14" s="18">
        <f t="shared" si="2"/>
        <v>0</v>
      </c>
      <c r="I14" s="18">
        <f>I6+I10+I11+I12+I13</f>
        <v>0</v>
      </c>
      <c r="J14" s="18">
        <f t="shared" si="2"/>
        <v>0</v>
      </c>
      <c r="K14" s="18">
        <f t="shared" si="2"/>
        <v>0</v>
      </c>
      <c r="L14" s="18">
        <f t="shared" si="2"/>
        <v>0</v>
      </c>
      <c r="M14" s="18">
        <f t="shared" si="2"/>
        <v>0</v>
      </c>
      <c r="N14" s="18">
        <f t="shared" si="2"/>
        <v>0</v>
      </c>
      <c r="O14" s="18">
        <f>O6+O10+O11+O12+O13</f>
        <v>54183408.359999999</v>
      </c>
    </row>
    <row r="15" spans="2:15" ht="23.1" customHeight="1" x14ac:dyDescent="0.3">
      <c r="F15" s="11"/>
      <c r="I15" s="5"/>
      <c r="L15" s="5"/>
    </row>
    <row r="16" spans="2:15" ht="23.1" customHeight="1" x14ac:dyDescent="0.3">
      <c r="I16" s="5"/>
      <c r="L16" s="13">
        <f>AVERAGE(Tabela319[[#Totals],[JAN]:[OUT]])</f>
        <v>5418340.8360000001</v>
      </c>
    </row>
    <row r="17" spans="3:12" ht="23.1" customHeight="1" x14ac:dyDescent="0.3">
      <c r="C17" s="13"/>
      <c r="D17" s="13"/>
      <c r="L17" s="13">
        <f>L16*2</f>
        <v>10836681.672</v>
      </c>
    </row>
    <row r="18" spans="3:12" ht="23.1" customHeight="1" x14ac:dyDescent="0.3">
      <c r="C18" s="19">
        <f>C19/12</f>
        <v>23955666.666666668</v>
      </c>
      <c r="L18" s="13">
        <f>L17+Tabela319[[#Totals],[TOTAL]]</f>
        <v>65020090.031999998</v>
      </c>
    </row>
    <row r="19" spans="3:12" ht="23.1" customHeight="1" x14ac:dyDescent="0.3">
      <c r="C19" s="20">
        <v>287468000</v>
      </c>
    </row>
    <row r="20" spans="3:12" ht="23.1" customHeight="1" x14ac:dyDescent="0.3">
      <c r="C20" s="20"/>
      <c r="K20" s="11"/>
    </row>
    <row r="21" spans="3:12" ht="23.1" customHeight="1" x14ac:dyDescent="0.3">
      <c r="C21" s="20">
        <f>Tabela319[[#Totals],[JAN]]*12</f>
        <v>322215876.12</v>
      </c>
      <c r="K21" s="11"/>
    </row>
    <row r="22" spans="3:12" ht="23.1" customHeight="1" x14ac:dyDescent="0.3">
      <c r="C22" s="20"/>
    </row>
  </sheetData>
  <printOptions horizontalCentered="1"/>
  <pageMargins left="0.31496062992125984" right="0.31496062992125984" top="0.94488188976377963" bottom="0.74803149606299213" header="0.31496062992125984" footer="0.31496062992125984"/>
  <pageSetup paperSize="9" scale="50" orientation="landscape" r:id="rId1"/>
  <headerFooter>
    <oddHeader xml:space="preserve">&amp;C&amp;G
&amp;"Segoe UI,Normal"&amp;12Poder Judiciário
Tribunal de Justiça do Maranhão
Execução das Receitas </oddHeader>
  </headerFooter>
  <ignoredErrors>
    <ignoredError sqref="C6:F6 H6:O6" formulaRange="1"/>
  </ignoredErrors>
  <legacyDrawingHF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9"/>
  <sheetViews>
    <sheetView showGridLines="0" zoomScaleNormal="100"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09375" defaultRowHeight="23.1" customHeight="1" x14ac:dyDescent="0.3"/>
  <cols>
    <col min="1" max="1" width="4.5546875" style="2" customWidth="1"/>
    <col min="2" max="2" width="27.5546875" style="2" customWidth="1"/>
    <col min="3" max="3" width="16.44140625" style="2" bestFit="1" customWidth="1"/>
    <col min="4" max="11" width="17.88671875" style="2" bestFit="1" customWidth="1"/>
    <col min="12" max="12" width="18" style="2" bestFit="1" customWidth="1"/>
    <col min="13" max="14" width="17.88671875" style="2" bestFit="1" customWidth="1"/>
    <col min="15" max="15" width="19.109375" style="2" bestFit="1" customWidth="1"/>
    <col min="16" max="16384" width="9.109375" style="2"/>
  </cols>
  <sheetData>
    <row r="2" spans="2:15" ht="23.1" customHeight="1" x14ac:dyDescent="0.3">
      <c r="B2" s="7" t="s">
        <v>34</v>
      </c>
    </row>
    <row r="3" spans="2:15" ht="23.1" customHeight="1" x14ac:dyDescent="0.3">
      <c r="B3" s="7" t="s">
        <v>25</v>
      </c>
    </row>
    <row r="4" spans="2:15" ht="11.25" customHeight="1" x14ac:dyDescent="0.3"/>
    <row r="5" spans="2:15" s="1" customFormat="1" ht="18" customHeight="1" x14ac:dyDescent="0.3">
      <c r="B5" s="1" t="s">
        <v>1</v>
      </c>
      <c r="C5" s="1" t="s">
        <v>0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4</v>
      </c>
    </row>
    <row r="6" spans="2:15" ht="18" customHeight="1" x14ac:dyDescent="0.3">
      <c r="B6" s="2" t="s">
        <v>26</v>
      </c>
      <c r="C6" s="2">
        <f t="shared" ref="C6:N6" si="0">C7</f>
        <v>0</v>
      </c>
      <c r="D6" s="2">
        <f t="shared" si="0"/>
        <v>0</v>
      </c>
      <c r="E6" s="2">
        <f t="shared" si="0"/>
        <v>0</v>
      </c>
      <c r="F6" s="2">
        <f t="shared" si="0"/>
        <v>0</v>
      </c>
      <c r="G6" s="2">
        <f t="shared" si="0"/>
        <v>0</v>
      </c>
      <c r="H6" s="2">
        <f t="shared" si="0"/>
        <v>0</v>
      </c>
      <c r="I6" s="2">
        <f t="shared" si="0"/>
        <v>0</v>
      </c>
      <c r="J6" s="2">
        <f t="shared" si="0"/>
        <v>0</v>
      </c>
      <c r="K6" s="2">
        <f>K7</f>
        <v>0</v>
      </c>
      <c r="L6" s="2">
        <f t="shared" si="0"/>
        <v>0</v>
      </c>
      <c r="M6" s="2">
        <f t="shared" si="0"/>
        <v>0</v>
      </c>
      <c r="N6" s="2">
        <f t="shared" si="0"/>
        <v>0</v>
      </c>
      <c r="O6" s="2">
        <f>SUM(C6:N6)</f>
        <v>0</v>
      </c>
    </row>
    <row r="7" spans="2:15" s="8" customFormat="1" ht="18" customHeight="1" x14ac:dyDescent="0.3">
      <c r="B7" s="6" t="s">
        <v>27</v>
      </c>
      <c r="C7" s="8">
        <v>0</v>
      </c>
      <c r="D7" s="8">
        <v>0</v>
      </c>
      <c r="O7" s="2">
        <f>SUM(C7:N7)</f>
        <v>0</v>
      </c>
    </row>
    <row r="8" spans="2:15" ht="18" customHeight="1" x14ac:dyDescent="0.3">
      <c r="B8" s="2" t="s">
        <v>3</v>
      </c>
      <c r="C8" s="2">
        <v>10262.030000000001</v>
      </c>
      <c r="D8" s="2">
        <v>9044.84</v>
      </c>
      <c r="O8" s="2">
        <f>SUM(C8:N8)</f>
        <v>19306.870000000003</v>
      </c>
    </row>
    <row r="9" spans="2:15" ht="23.1" customHeight="1" x14ac:dyDescent="0.3">
      <c r="B9" s="4" t="s">
        <v>31</v>
      </c>
      <c r="C9" s="18">
        <f t="shared" ref="C9:O9" si="1">C6+C8</f>
        <v>10262.030000000001</v>
      </c>
      <c r="D9" s="18">
        <f t="shared" si="1"/>
        <v>9044.84</v>
      </c>
      <c r="E9" s="18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19306.870000000003</v>
      </c>
    </row>
  </sheetData>
  <printOptions horizontalCentered="1"/>
  <pageMargins left="0.31496062992125984" right="0.31496062992125984" top="0.94488188976377963" bottom="0.74803149606299213" header="0.31496062992125984" footer="0.31496062992125984"/>
  <pageSetup paperSize="9" scale="50" orientation="landscape" r:id="rId1"/>
  <headerFooter>
    <oddHeader xml:space="preserve">&amp;C&amp;G
&amp;"Segoe UI,Normal"&amp;12Poder Judiciário
Tribunal de Justiça do Maranhão
Execução das Receitas </oddHeader>
  </headerFooter>
  <ignoredErrors>
    <ignoredError sqref="C6:J6 L6:N6" calculatedColumn="1"/>
  </ignoredErrors>
  <legacyDrawingHF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O18"/>
  <sheetViews>
    <sheetView showGridLines="0" topLeftCell="B1" zoomScaleNormal="100" workbookViewId="0">
      <pane xSplit="1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09375" defaultRowHeight="23.1" customHeight="1" x14ac:dyDescent="0.3"/>
  <cols>
    <col min="1" max="1" width="4.5546875" style="2" customWidth="1"/>
    <col min="2" max="2" width="27.5546875" style="2" customWidth="1"/>
    <col min="3" max="3" width="16.44140625" style="2" bestFit="1" customWidth="1"/>
    <col min="4" max="11" width="17.88671875" style="2" bestFit="1" customWidth="1"/>
    <col min="12" max="12" width="18" style="2" bestFit="1" customWidth="1"/>
    <col min="13" max="14" width="17.88671875" style="2" bestFit="1" customWidth="1"/>
    <col min="15" max="15" width="19.109375" style="2" bestFit="1" customWidth="1"/>
    <col min="16" max="16384" width="9.109375" style="2"/>
  </cols>
  <sheetData>
    <row r="2" spans="2:15" ht="23.1" customHeight="1" x14ac:dyDescent="0.3">
      <c r="B2" s="7" t="s">
        <v>34</v>
      </c>
    </row>
    <row r="3" spans="2:15" ht="23.1" customHeight="1" x14ac:dyDescent="0.3">
      <c r="B3" s="7" t="s">
        <v>23</v>
      </c>
    </row>
    <row r="4" spans="2:15" ht="11.25" customHeight="1" x14ac:dyDescent="0.3"/>
    <row r="5" spans="2:15" s="1" customFormat="1" ht="18" customHeight="1" x14ac:dyDescent="0.3">
      <c r="B5" s="1" t="s">
        <v>1</v>
      </c>
      <c r="C5" s="1" t="s">
        <v>0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4</v>
      </c>
    </row>
    <row r="6" spans="2:15" ht="18" customHeight="1" x14ac:dyDescent="0.3">
      <c r="B6" s="2" t="s">
        <v>2</v>
      </c>
      <c r="C6" s="2">
        <f t="shared" ref="C6:N6" si="0">SUM(C7:C7)</f>
        <v>1483954.4900000002</v>
      </c>
      <c r="D6" s="2">
        <f t="shared" si="0"/>
        <v>1205012.69</v>
      </c>
      <c r="E6" s="2">
        <f t="shared" si="0"/>
        <v>0</v>
      </c>
      <c r="F6" s="2">
        <f t="shared" si="0"/>
        <v>0</v>
      </c>
      <c r="G6" s="2">
        <f t="shared" si="0"/>
        <v>0</v>
      </c>
      <c r="H6" s="2">
        <f t="shared" si="0"/>
        <v>0</v>
      </c>
      <c r="I6" s="2">
        <f t="shared" si="0"/>
        <v>0</v>
      </c>
      <c r="J6" s="2">
        <f t="shared" si="0"/>
        <v>0</v>
      </c>
      <c r="K6" s="2">
        <f t="shared" si="0"/>
        <v>0</v>
      </c>
      <c r="L6" s="2">
        <f t="shared" si="0"/>
        <v>0</v>
      </c>
      <c r="M6" s="2">
        <f t="shared" si="0"/>
        <v>0</v>
      </c>
      <c r="N6" s="2">
        <f t="shared" si="0"/>
        <v>0</v>
      </c>
      <c r="O6" s="2">
        <f>SUM(C6:N6)</f>
        <v>2688967.18</v>
      </c>
    </row>
    <row r="7" spans="2:15" s="8" customFormat="1" ht="18" customHeight="1" x14ac:dyDescent="0.3">
      <c r="B7" s="6" t="s">
        <v>22</v>
      </c>
      <c r="C7" s="8">
        <v>1483954.4900000002</v>
      </c>
      <c r="D7" s="8">
        <v>1205012.69</v>
      </c>
      <c r="E7" s="2"/>
      <c r="O7" s="8">
        <f>SUM(C7:N7)</f>
        <v>2688967.18</v>
      </c>
    </row>
    <row r="8" spans="2:15" ht="18" customHeight="1" x14ac:dyDescent="0.3">
      <c r="B8" s="2" t="s">
        <v>3</v>
      </c>
      <c r="C8" s="2">
        <v>61012.149999999994</v>
      </c>
      <c r="D8" s="2">
        <v>50909.979999999996</v>
      </c>
      <c r="O8" s="2">
        <f>SUM(C8:N8)</f>
        <v>111922.12999999999</v>
      </c>
    </row>
    <row r="9" spans="2:15" ht="18" customHeight="1" x14ac:dyDescent="0.3">
      <c r="B9" s="4" t="s">
        <v>31</v>
      </c>
      <c r="C9" s="18">
        <f>C6+C8</f>
        <v>1544966.6400000001</v>
      </c>
      <c r="D9" s="18">
        <f t="shared" ref="D9:O9" si="1">D6+D8</f>
        <v>1255922.67</v>
      </c>
      <c r="E9" s="18">
        <f t="shared" si="1"/>
        <v>0</v>
      </c>
      <c r="F9" s="18">
        <f t="shared" si="1"/>
        <v>0</v>
      </c>
      <c r="G9" s="18">
        <f>G6+G8</f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2800889.31</v>
      </c>
    </row>
    <row r="10" spans="2:15" ht="23.1" customHeight="1" x14ac:dyDescent="0.3">
      <c r="B10" s="4"/>
      <c r="C10" s="5"/>
      <c r="D10" s="5"/>
      <c r="E10" s="5"/>
      <c r="F10" s="5"/>
      <c r="G10" s="5"/>
      <c r="H10" s="5"/>
      <c r="I10" s="5"/>
      <c r="J10" s="5"/>
      <c r="K10" s="5"/>
    </row>
    <row r="12" spans="2:15" ht="23.1" customHeight="1" x14ac:dyDescent="0.3">
      <c r="C12" s="13">
        <f>AVERAGE(Tabela3520[[#Totals],[JAN]:[ABR]])</f>
        <v>700222.32750000001</v>
      </c>
    </row>
    <row r="13" spans="2:15" ht="23.1" customHeight="1" x14ac:dyDescent="0.3">
      <c r="C13" s="13">
        <f>C14/12</f>
        <v>1419166.6666666667</v>
      </c>
    </row>
    <row r="14" spans="2:15" ht="23.1" customHeight="1" x14ac:dyDescent="0.3">
      <c r="C14" s="13">
        <v>17030000</v>
      </c>
    </row>
    <row r="15" spans="2:15" ht="23.1" customHeight="1" x14ac:dyDescent="0.3">
      <c r="C15" s="13"/>
    </row>
    <row r="17" spans="11:11" ht="23.1" customHeight="1" x14ac:dyDescent="0.3">
      <c r="K17" s="11"/>
    </row>
    <row r="18" spans="11:11" ht="23.1" customHeight="1" x14ac:dyDescent="0.3">
      <c r="K18" s="11"/>
    </row>
  </sheetData>
  <printOptions horizontalCentered="1"/>
  <pageMargins left="0.31496062992125984" right="0.31496062992125984" top="0.94488188976377963" bottom="0.74803149606299213" header="0.31496062992125984" footer="0.31496062992125984"/>
  <pageSetup paperSize="9" scale="50" orientation="landscape" r:id="rId1"/>
  <headerFooter>
    <oddHeader xml:space="preserve">&amp;C&amp;G
&amp;"Segoe UI,Normal"&amp;12Poder Judiciário
Tribunal de Justiça do Maranhão
Execução das Receitas </oddHeader>
  </headerFooter>
  <legacyDrawingHF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O18"/>
  <sheetViews>
    <sheetView showGridLines="0" topLeftCell="B1" zoomScaleNormal="100" workbookViewId="0">
      <pane xSplit="1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09375" defaultRowHeight="23.1" customHeight="1" x14ac:dyDescent="0.3"/>
  <cols>
    <col min="1" max="1" width="4.5546875" style="2" customWidth="1"/>
    <col min="2" max="2" width="27.5546875" style="2" customWidth="1"/>
    <col min="3" max="3" width="16.44140625" style="2" bestFit="1" customWidth="1"/>
    <col min="4" max="11" width="17.88671875" style="2" bestFit="1" customWidth="1"/>
    <col min="12" max="12" width="18" style="2" bestFit="1" customWidth="1"/>
    <col min="13" max="14" width="17.88671875" style="2" bestFit="1" customWidth="1"/>
    <col min="15" max="15" width="19.109375" style="2" bestFit="1" customWidth="1"/>
    <col min="16" max="16384" width="9.109375" style="2"/>
  </cols>
  <sheetData>
    <row r="2" spans="2:15" ht="23.1" customHeight="1" x14ac:dyDescent="0.3">
      <c r="B2" s="7" t="s">
        <v>34</v>
      </c>
    </row>
    <row r="3" spans="2:15" ht="23.1" customHeight="1" x14ac:dyDescent="0.3">
      <c r="B3" s="7" t="s">
        <v>24</v>
      </c>
    </row>
    <row r="4" spans="2:15" ht="11.25" customHeight="1" x14ac:dyDescent="0.3"/>
    <row r="5" spans="2:15" s="1" customFormat="1" ht="18" customHeight="1" x14ac:dyDescent="0.3">
      <c r="B5" s="1" t="s">
        <v>1</v>
      </c>
      <c r="C5" s="1" t="s">
        <v>0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4</v>
      </c>
    </row>
    <row r="6" spans="2:15" ht="18" customHeight="1" x14ac:dyDescent="0.3">
      <c r="B6" s="2" t="s">
        <v>2</v>
      </c>
      <c r="C6" s="2">
        <v>608192.60940000264</v>
      </c>
      <c r="D6" s="2">
        <v>620922.31349999993</v>
      </c>
      <c r="O6" s="2">
        <f>SUM(C6:N6)</f>
        <v>1229114.9229000024</v>
      </c>
    </row>
    <row r="7" spans="2:15" ht="18" customHeight="1" x14ac:dyDescent="0.3">
      <c r="B7" s="2" t="s">
        <v>3</v>
      </c>
      <c r="C7" s="2">
        <v>135581.34</v>
      </c>
      <c r="D7" s="2">
        <v>113182.38</v>
      </c>
      <c r="O7" s="2">
        <f>SUM(C7:N7)</f>
        <v>248763.72</v>
      </c>
    </row>
    <row r="8" spans="2:15" ht="18" customHeight="1" x14ac:dyDescent="0.3">
      <c r="B8" s="4" t="s">
        <v>31</v>
      </c>
      <c r="C8" s="18">
        <f t="shared" ref="C8:O8" si="0">C6+C7</f>
        <v>743773.9494000026</v>
      </c>
      <c r="D8" s="18">
        <f t="shared" si="0"/>
        <v>734104.69349999994</v>
      </c>
      <c r="E8" s="18">
        <f t="shared" si="0"/>
        <v>0</v>
      </c>
      <c r="F8" s="18">
        <f t="shared" si="0"/>
        <v>0</v>
      </c>
      <c r="G8" s="18">
        <f>G6+G7</f>
        <v>0</v>
      </c>
      <c r="H8" s="18">
        <f t="shared" si="0"/>
        <v>0</v>
      </c>
      <c r="I8" s="18">
        <f t="shared" si="0"/>
        <v>0</v>
      </c>
      <c r="J8" s="18">
        <f t="shared" si="0"/>
        <v>0</v>
      </c>
      <c r="K8" s="18">
        <f t="shared" si="0"/>
        <v>0</v>
      </c>
      <c r="L8" s="18">
        <f t="shared" si="0"/>
        <v>0</v>
      </c>
      <c r="M8" s="18">
        <f t="shared" si="0"/>
        <v>0</v>
      </c>
      <c r="N8" s="18">
        <f t="shared" si="0"/>
        <v>0</v>
      </c>
      <c r="O8" s="18">
        <f t="shared" si="0"/>
        <v>1477878.6429000024</v>
      </c>
    </row>
    <row r="9" spans="2:15" ht="23.1" customHeight="1" x14ac:dyDescent="0.3">
      <c r="B9" s="4"/>
      <c r="C9" s="5"/>
      <c r="D9" s="5"/>
      <c r="E9" s="5"/>
      <c r="F9" s="5"/>
      <c r="G9" s="5"/>
      <c r="H9" s="5"/>
      <c r="I9" s="5"/>
      <c r="J9" s="5"/>
      <c r="K9" s="5"/>
    </row>
    <row r="11" spans="2:15" ht="23.1" customHeight="1" x14ac:dyDescent="0.3">
      <c r="C11" s="13">
        <f>AVERAGE(Tabela3567821[[#Totals],[JAN]:[ABR]])</f>
        <v>369469.66072500066</v>
      </c>
    </row>
    <row r="12" spans="2:15" ht="23.1" customHeight="1" x14ac:dyDescent="0.3">
      <c r="C12" s="13">
        <f>C13/12</f>
        <v>718666.66666666663</v>
      </c>
    </row>
    <row r="13" spans="2:15" ht="23.1" customHeight="1" x14ac:dyDescent="0.3">
      <c r="C13" s="13">
        <v>8624000</v>
      </c>
    </row>
    <row r="14" spans="2:15" ht="23.1" customHeight="1" x14ac:dyDescent="0.3">
      <c r="C14" s="13"/>
    </row>
    <row r="17" spans="11:11" ht="23.1" customHeight="1" x14ac:dyDescent="0.3">
      <c r="K17" s="11"/>
    </row>
    <row r="18" spans="11:11" ht="23.1" customHeight="1" x14ac:dyDescent="0.3">
      <c r="K18" s="11"/>
    </row>
  </sheetData>
  <printOptions horizontalCentered="1"/>
  <pageMargins left="0.31496062992125984" right="0.31496062992125984" top="0.94488188976377963" bottom="0.74803149606299213" header="0.31496062992125984" footer="0.31496062992125984"/>
  <pageSetup paperSize="9" scale="50" orientation="landscape" r:id="rId1"/>
  <headerFooter>
    <oddHeader xml:space="preserve">&amp;C&amp;G
&amp;"Segoe UI,Normal"&amp;12Poder Judiciário
Tribunal de Justiça do Maranhão
Execução das Receitas </oddHead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5</vt:i4>
      </vt:variant>
    </vt:vector>
  </HeadingPairs>
  <TitlesOfParts>
    <vt:vector size="10" baseType="lpstr">
      <vt:lpstr>TJ 24</vt:lpstr>
      <vt:lpstr>FERJ 24</vt:lpstr>
      <vt:lpstr>FESMAM 24</vt:lpstr>
      <vt:lpstr>FERC 24</vt:lpstr>
      <vt:lpstr>FUNSEG 24</vt:lpstr>
      <vt:lpstr>'FERC 24'!Area_de_impressao</vt:lpstr>
      <vt:lpstr>'FERJ 24'!Area_de_impressao</vt:lpstr>
      <vt:lpstr>'FESMAM 24'!Area_de_impressao</vt:lpstr>
      <vt:lpstr>'FUNSEG 24'!Area_de_impressao</vt:lpstr>
      <vt:lpstr>'TJ 24'!Area_de_impressao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Jorge de Oliveira Borges</dc:creator>
  <cp:lastModifiedBy>Cristiano</cp:lastModifiedBy>
  <cp:lastPrinted>2023-12-12T12:29:23Z</cp:lastPrinted>
  <dcterms:created xsi:type="dcterms:W3CDTF">2017-09-20T11:11:33Z</dcterms:created>
  <dcterms:modified xsi:type="dcterms:W3CDTF">2024-04-03T15:47:04Z</dcterms:modified>
</cp:coreProperties>
</file>