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PJ 2018 - Terceiro Trimestre" sheetId="1" r:id="rId1"/>
    <sheet name="tbDados" sheetId="2" r:id="rId2"/>
    <sheet name="Planilha3" sheetId="3" r:id="rId3"/>
  </sheets>
  <definedNames>
    <definedName name="_xlnm._FilterDatabase" localSheetId="2" hidden="1">'Planilha3'!$C$1:$D$53</definedName>
    <definedName name="_xlnm._FilterDatabase" localSheetId="1" hidden="1">'tbDados'!$A$2:$G$43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<sst xmlns="http://schemas.openxmlformats.org/spreadsheetml/2006/main" count="182" uniqueCount="70">
  <si>
    <t xml:space="preserve">Gratificação por Produtividade Judiciária </t>
  </si>
  <si>
    <t>Resultado parcial do 3º trimestre de 2018 das unidades judiciais de Primeiro Grau com 3 metas</t>
  </si>
  <si>
    <t>Clique nesta célula para exibir a seta de seleção à direita</t>
  </si>
  <si>
    <t xml:space="preserve">  Situação atual da unidade</t>
  </si>
  <si>
    <t>Unidade</t>
  </si>
  <si>
    <t>Distribuídos</t>
  </si>
  <si>
    <t>Julgados</t>
  </si>
  <si>
    <t>Realizado</t>
  </si>
  <si>
    <t>Esperado</t>
  </si>
  <si>
    <t>Meta 1</t>
  </si>
  <si>
    <t>Meta 2</t>
  </si>
  <si>
    <t>Acervo Inicial</t>
  </si>
  <si>
    <t>Acervo Final</t>
  </si>
  <si>
    <t>Meta 7</t>
  </si>
  <si>
    <t>Acervo Geral</t>
  </si>
  <si>
    <t>Suspensos por força maior</t>
  </si>
  <si>
    <t>Suspensos por força Maior (%)</t>
  </si>
  <si>
    <t>% Máximo de Suspensão</t>
  </si>
  <si>
    <t>1,2,7</t>
  </si>
  <si>
    <t>GRAU DE CUMPRIMENTO</t>
  </si>
  <si>
    <t>M1</t>
  </si>
  <si>
    <t>M2</t>
  </si>
  <si>
    <t>M7</t>
  </si>
  <si>
    <t>Resultado</t>
  </si>
  <si>
    <t>10ª VARA FAZENDA PÚBLICA DE SÃO LUÍS</t>
  </si>
  <si>
    <t>1ª VARA CRIMINAL DE CAXIAS</t>
  </si>
  <si>
    <t>2ª VARA CRIMINAL DE CAXIAS</t>
  </si>
  <si>
    <t>1ª VARA CÍVEL DE SÃO LUÍS</t>
  </si>
  <si>
    <t>1ª VARA DA FAMÍLIA DE IMPERATRIZ</t>
  </si>
  <si>
    <t>1ª VARA DA FAMÍLIA DE SÃO LUÍS</t>
  </si>
  <si>
    <t>1ª VARA DA INFÂNCIA E DA JUVENTUDE DE SÃO LUÍS</t>
  </si>
  <si>
    <t>1ª VARA DE ENTORPECENTES, ACIDENTES DE TRÂNSITO E CONTRAVENÇÕES PENAIS DE SÃO LUÍS</t>
  </si>
  <si>
    <t>1ª VARA DE FAMÍLIA DE AÇAILANDIA</t>
  </si>
  <si>
    <t>1ª VARA DE FAMÍLIA DE TIMON</t>
  </si>
  <si>
    <t>1º VARA DE INTERDIÇÃO E SUCESSÕES:TUTELA, CURATELA E AUSÊNCIA DA COMARCA DE SÃO LUÍS</t>
  </si>
  <si>
    <t>2 ª VARA DE FAMÍLIA DE AÇAILÂNDIA</t>
  </si>
  <si>
    <t>2ª VARA - INFÂNCIA E JUVENTUDE DE SÃO LUÍS</t>
  </si>
  <si>
    <t>2ª VARA CÍVEL DE SÃO LUÍS</t>
  </si>
  <si>
    <t>2ª VARA DA FAMÍLIA DE IMPERATRIZ</t>
  </si>
  <si>
    <t>2ª VARA DA FAMÍLIA DE SÃO LUÍS</t>
  </si>
  <si>
    <t>2ª VARA DE ENTORPECENTES, ACIDENTES DE TRÂNSITO E CONTRAVENÇÕES PENAIS DE SÃO LUÍS</t>
  </si>
  <si>
    <t>3ª VARA DE BALSAS</t>
  </si>
  <si>
    <t>3ª VARA CÍVEL DE CAXIAS</t>
  </si>
  <si>
    <t>3ª VARA CÍVEL DE SÃO LUÍS</t>
  </si>
  <si>
    <t>3ª VARA DA FAMILIA DE IMPERATRIZ</t>
  </si>
  <si>
    <t>3ª VARA DA FAMÍLIA DE SÃO LUÍS</t>
  </si>
  <si>
    <t>4ª VARA DE BALSAS</t>
  </si>
  <si>
    <t>4ª VARA DE SANTA INÊS</t>
  </si>
  <si>
    <t>4ª VARA CÍVEL DE SÃO LUÍS</t>
  </si>
  <si>
    <t>4ª VARA DA FAMÍLIA DE SÃO LUÍS</t>
  </si>
  <si>
    <t>5ª VARA CÍVEL DE SÃO LUÍS</t>
  </si>
  <si>
    <t>5ª VARA DA FAMÍLIA DE SÃO LUÍS</t>
  </si>
  <si>
    <t>6ª VARA CÍVEL DE SÃO LUÍS</t>
  </si>
  <si>
    <t>6ª VARA DA FAMÍLIA DE SÃO LUÍS</t>
  </si>
  <si>
    <t>7ª VARA CÍVEL DE SÃO LUÍS</t>
  </si>
  <si>
    <t>7ª VARA DA FAMÍLIA DE SÃO LUÍS</t>
  </si>
  <si>
    <t>8ª VARA CÍVEL DE SÃO LUÍS</t>
  </si>
  <si>
    <t>8ª VARA FAZENDA PUBLICA DE SÃO LUÍS</t>
  </si>
  <si>
    <t>9ª VARA CÍVEL DE SÃO LUÍS</t>
  </si>
  <si>
    <t>9ª VARA CRIMINAL DE SÃO LUIS</t>
  </si>
  <si>
    <t>9ª VARA DA FAZENDA PUBLICA DE SÃO LUIS</t>
  </si>
  <si>
    <t>VARA DA INFÂNCIA E JUVENTUDE DE IMPERATRIZ</t>
  </si>
  <si>
    <t>VARA DE INTERESSES DIFUSOS E COLETIVOS DE SÃO LUÍS</t>
  </si>
  <si>
    <t>VARA ESPECIAL DE VIOLENCIA DOMESTICA E FAMILIAR CONTRA A MULHER DE IMPERATRIZ</t>
  </si>
  <si>
    <t>1 VARA ESPECIAL DE VIOLENCIA DOMESTICA E FAMILIAR CONTRA A MULHER DE SÃO LUIS</t>
  </si>
  <si>
    <t>2 VARA ESPECIAL DE VIOLENCIA DOMESTICA E FAMILIAR CONTRA A MULHER DE SÃO LUIS</t>
  </si>
  <si>
    <t>VARA DA INFÂNCIA E JUVENTUDE DE TIMON</t>
  </si>
  <si>
    <t>3ª VARA CRIMINAL DE CAXIAS</t>
  </si>
  <si>
    <t>suspensos</t>
  </si>
  <si>
    <t>3ª VARA DE SANTA INÊS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</si>
</sst>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0.00%"/>
    <numFmt numFmtId="167" formatCode="0%"/>
  </numFmts>
  <fonts count="20">
    <font>
      <sz val="11"/>
      <color indexed="9"/>
      <name val="Calibri"/>
      <family val="2"/>
    </font>
    <font>
      <sz val="10"/>
      <name val="Arial"/>
      <family val="0"/>
    </font>
    <font>
      <b/>
      <i/>
      <u val="single"/>
      <sz val="11"/>
      <color indexed="9"/>
      <name val="Calibri"/>
      <family val="2"/>
    </font>
    <font>
      <b/>
      <i/>
      <sz val="16"/>
      <color indexed="9"/>
      <name val="Calibri"/>
      <family val="2"/>
    </font>
    <font>
      <sz val="11"/>
      <color indexed="60"/>
      <name val="Calibri"/>
      <family val="2"/>
    </font>
    <font>
      <sz val="11"/>
      <color indexed="37"/>
      <name val="Calibri"/>
      <family val="2"/>
    </font>
    <font>
      <sz val="11"/>
      <color indexed="59"/>
      <name val="Calibri"/>
      <family val="2"/>
    </font>
    <font>
      <sz val="11"/>
      <color indexed="28"/>
      <name val="Calibri"/>
      <family val="2"/>
    </font>
    <font>
      <sz val="11"/>
      <color indexed="63"/>
      <name val="Calibri"/>
      <family val="2"/>
    </font>
    <font>
      <sz val="32"/>
      <color indexed="9"/>
      <name val="Calibri"/>
      <family val="2"/>
    </font>
    <font>
      <sz val="14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6"/>
      <name val="Calibri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9"/>
      <color indexed="8"/>
      <name val="Calibri"/>
      <family val="2"/>
    </font>
    <font>
      <sz val="9"/>
      <color indexed="8"/>
      <name val="Berlin Sans FB"/>
      <family val="2"/>
    </font>
    <font>
      <sz val="9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</borders>
  <cellStyleXfs count="3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5" fontId="2" fillId="0" borderId="0" applyFill="0" applyBorder="0" applyProtection="0">
      <alignment/>
    </xf>
    <xf numFmtId="164" fontId="3" fillId="0" borderId="0" applyNumberFormat="0" applyFill="0" applyBorder="0" applyProtection="0">
      <alignment horizontal="center"/>
    </xf>
    <xf numFmtId="164" fontId="3" fillId="0" borderId="0" applyNumberFormat="0" applyFill="0" applyBorder="0" applyProtection="0">
      <alignment horizontal="center" textRotation="90"/>
    </xf>
    <xf numFmtId="164" fontId="4" fillId="0" borderId="0" applyNumberFormat="0" applyFill="0" applyBorder="0" applyProtection="0">
      <alignment/>
    </xf>
    <xf numFmtId="164" fontId="5" fillId="0" borderId="0" applyNumberFormat="0" applyFill="0" applyBorder="0" applyProtection="0">
      <alignment/>
    </xf>
    <xf numFmtId="164" fontId="5" fillId="0" borderId="0" applyNumberFormat="0" applyFill="0" applyBorder="0" applyProtection="0">
      <alignment/>
    </xf>
    <xf numFmtId="164" fontId="5" fillId="0" borderId="0" applyNumberFormat="0" applyFill="0" applyBorder="0" applyProtection="0">
      <alignment/>
    </xf>
    <xf numFmtId="164" fontId="5" fillId="0" borderId="0" applyNumberFormat="0" applyFill="0" applyBorder="0" applyProtection="0">
      <alignment/>
    </xf>
    <xf numFmtId="164" fontId="6" fillId="0" borderId="0" applyNumberFormat="0" applyFill="0" applyBorder="0" applyProtection="0">
      <alignment/>
    </xf>
    <xf numFmtId="164" fontId="7" fillId="0" borderId="0" applyNumberFormat="0" applyFill="0" applyBorder="0" applyProtection="0">
      <alignment/>
    </xf>
    <xf numFmtId="164" fontId="5" fillId="0" borderId="0" applyNumberFormat="0" applyFill="0" applyBorder="0" applyProtection="0">
      <alignment/>
    </xf>
    <xf numFmtId="164" fontId="5" fillId="0" borderId="0" applyNumberFormat="0" applyFill="0" applyBorder="0" applyProtection="0">
      <alignment/>
    </xf>
    <xf numFmtId="164" fontId="8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</cellStyleXfs>
  <cellXfs count="54">
    <xf numFmtId="164" fontId="0" fillId="0" borderId="0" xfId="0" applyAlignment="1">
      <alignment/>
    </xf>
    <xf numFmtId="164" fontId="9" fillId="2" borderId="0" xfId="0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10" fillId="3" borderId="1" xfId="0" applyFont="1" applyFill="1" applyBorder="1" applyAlignment="1">
      <alignment horizontal="center" vertical="center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3" borderId="0" xfId="0" applyFill="1" applyBorder="1" applyAlignment="1">
      <alignment horizontal="center" vertical="center"/>
    </xf>
    <xf numFmtId="164" fontId="0" fillId="3" borderId="0" xfId="0" applyFill="1" applyBorder="1" applyAlignment="1">
      <alignment/>
    </xf>
    <xf numFmtId="164" fontId="0" fillId="3" borderId="0" xfId="0" applyFont="1" applyFill="1" applyBorder="1" applyAlignment="1">
      <alignment horizontal="left" vertical="center" wrapText="1"/>
    </xf>
    <xf numFmtId="164" fontId="0" fillId="3" borderId="0" xfId="0" applyFont="1" applyFill="1" applyAlignment="1">
      <alignment horizontal="left" vertical="center"/>
    </xf>
    <xf numFmtId="164" fontId="0" fillId="3" borderId="0" xfId="0" applyFill="1" applyAlignment="1">
      <alignment/>
    </xf>
    <xf numFmtId="164" fontId="11" fillId="3" borderId="0" xfId="0" applyFont="1" applyFill="1" applyAlignment="1">
      <alignment horizontal="left" vertical="center"/>
    </xf>
    <xf numFmtId="164" fontId="12" fillId="0" borderId="0" xfId="0" applyFont="1" applyBorder="1" applyAlignment="1">
      <alignment/>
    </xf>
    <xf numFmtId="164" fontId="12" fillId="0" borderId="0" xfId="0" applyFont="1" applyAlignment="1">
      <alignment/>
    </xf>
    <xf numFmtId="164" fontId="12" fillId="4" borderId="0" xfId="0" applyFont="1" applyFill="1" applyBorder="1" applyAlignment="1">
      <alignment/>
    </xf>
    <xf numFmtId="164" fontId="13" fillId="4" borderId="0" xfId="0" applyFont="1" applyFill="1" applyAlignment="1">
      <alignment horizontal="center"/>
    </xf>
    <xf numFmtId="164" fontId="13" fillId="4" borderId="0" xfId="0" applyFont="1" applyFill="1" applyBorder="1" applyAlignment="1">
      <alignment horizontal="center"/>
    </xf>
    <xf numFmtId="166" fontId="14" fillId="0" borderId="0" xfId="0" applyNumberFormat="1" applyFont="1" applyAlignment="1">
      <alignment/>
    </xf>
    <xf numFmtId="164" fontId="12" fillId="4" borderId="0" xfId="0" applyNumberFormat="1" applyFont="1" applyFill="1" applyAlignment="1">
      <alignment horizontal="center"/>
    </xf>
    <xf numFmtId="167" fontId="12" fillId="4" borderId="0" xfId="0" applyNumberFormat="1" applyFont="1" applyFill="1" applyAlignment="1">
      <alignment horizontal="center"/>
    </xf>
    <xf numFmtId="167" fontId="12" fillId="4" borderId="0" xfId="0" applyNumberFormat="1" applyFont="1" applyFill="1" applyBorder="1" applyAlignment="1">
      <alignment horizontal="center"/>
    </xf>
    <xf numFmtId="164" fontId="14" fillId="0" borderId="3" xfId="0" applyFont="1" applyBorder="1" applyAlignment="1">
      <alignment/>
    </xf>
    <xf numFmtId="164" fontId="13" fillId="0" borderId="0" xfId="0" applyFont="1" applyAlignment="1">
      <alignment horizontal="center"/>
    </xf>
    <xf numFmtId="164" fontId="13" fillId="0" borderId="0" xfId="0" applyFont="1" applyBorder="1" applyAlignment="1">
      <alignment horizontal="center"/>
    </xf>
    <xf numFmtId="164" fontId="0" fillId="0" borderId="2" xfId="0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4" fontId="13" fillId="4" borderId="0" xfId="0" applyFont="1" applyFill="1" applyAlignment="1">
      <alignment horizontal="center" vertical="center"/>
    </xf>
    <xf numFmtId="164" fontId="13" fillId="4" borderId="0" xfId="0" applyFont="1" applyFill="1" applyAlignment="1">
      <alignment horizontal="center" vertical="center" wrapText="1"/>
    </xf>
    <xf numFmtId="164" fontId="12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164" fontId="12" fillId="4" borderId="0" xfId="0" applyNumberFormat="1" applyFont="1" applyFill="1" applyBorder="1" applyAlignment="1">
      <alignment horizontal="center" wrapText="1"/>
    </xf>
    <xf numFmtId="164" fontId="12" fillId="4" borderId="0" xfId="0" applyNumberFormat="1" applyFont="1" applyFill="1" applyAlignment="1">
      <alignment horizontal="center" wrapText="1"/>
    </xf>
    <xf numFmtId="166" fontId="12" fillId="4" borderId="0" xfId="0" applyNumberFormat="1" applyFont="1" applyFill="1" applyAlignment="1">
      <alignment horizontal="center"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horizontal="right"/>
    </xf>
    <xf numFmtId="167" fontId="0" fillId="0" borderId="0" xfId="0" applyNumberFormat="1" applyFont="1" applyAlignment="1">
      <alignment horizontal="center"/>
    </xf>
    <xf numFmtId="164" fontId="17" fillId="0" borderId="0" xfId="0" applyFont="1" applyAlignment="1">
      <alignment/>
    </xf>
    <xf numFmtId="164" fontId="17" fillId="0" borderId="0" xfId="0" applyFont="1" applyAlignment="1">
      <alignment horizontal="center" vertical="center"/>
    </xf>
    <xf numFmtId="164" fontId="17" fillId="0" borderId="0" xfId="0" applyFont="1" applyBorder="1" applyAlignment="1">
      <alignment horizontal="center" vertical="center"/>
    </xf>
    <xf numFmtId="164" fontId="18" fillId="0" borderId="0" xfId="0" applyFont="1" applyAlignment="1">
      <alignment horizontal="center" vertical="center"/>
    </xf>
    <xf numFmtId="164" fontId="17" fillId="0" borderId="0" xfId="0" applyFont="1" applyFill="1" applyAlignment="1">
      <alignment wrapText="1"/>
    </xf>
    <xf numFmtId="166" fontId="17" fillId="0" borderId="0" xfId="0" applyNumberFormat="1" applyFont="1" applyAlignment="1">
      <alignment horizontal="center" vertical="center"/>
    </xf>
    <xf numFmtId="164" fontId="17" fillId="0" borderId="0" xfId="0" applyFont="1" applyFill="1" applyAlignment="1">
      <alignment/>
    </xf>
    <xf numFmtId="164" fontId="19" fillId="0" borderId="0" xfId="0" applyFont="1" applyAlignment="1">
      <alignment/>
    </xf>
    <xf numFmtId="164" fontId="19" fillId="0" borderId="0" xfId="0" applyFont="1" applyAlignment="1">
      <alignment horizontal="center" vertical="center"/>
    </xf>
    <xf numFmtId="166" fontId="19" fillId="0" borderId="0" xfId="0" applyNumberFormat="1" applyFont="1" applyAlignment="1">
      <alignment horizontal="center" vertical="center"/>
    </xf>
    <xf numFmtId="164" fontId="14" fillId="0" borderId="0" xfId="0" applyFont="1" applyAlignment="1">
      <alignment/>
    </xf>
    <xf numFmtId="164" fontId="14" fillId="0" borderId="0" xfId="0" applyFont="1" applyAlignment="1">
      <alignment horizontal="center"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ado" xfId="20"/>
    <cellStyle name="Resultado2" xfId="21"/>
    <cellStyle name="Título" xfId="22"/>
    <cellStyle name="Título1" xfId="23"/>
    <cellStyle name="Sem título1" xfId="24"/>
    <cellStyle name="gpj2016" xfId="25"/>
    <cellStyle name="Sem título2" xfId="26"/>
    <cellStyle name="Sem título3" xfId="27"/>
    <cellStyle name="Sem título4" xfId="28"/>
    <cellStyle name="Sem título5" xfId="29"/>
    <cellStyle name="Sem título6" xfId="30"/>
    <cellStyle name="Sem título7" xfId="31"/>
    <cellStyle name="Sem título8" xfId="32"/>
    <cellStyle name="Sem título9" xfId="33"/>
    <cellStyle name="Sem título10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40"/>
      <rgbColor rgb="00808000"/>
      <rgbColor rgb="00800080"/>
      <rgbColor rgb="00008080"/>
      <rgbColor rgb="00B3B3B3"/>
      <rgbColor rgb="00808080"/>
      <rgbColor rgb="009999FF"/>
      <rgbColor rgb="00993366"/>
      <rgbColor rgb="00EEEEEE"/>
      <rgbColor rgb="00CCFFFF"/>
      <rgbColor rgb="00990000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7E0021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F7EBE"/>
      <rgbColor rgb="004FD4D6"/>
      <rgbColor rgb="0099CC00"/>
      <rgbColor rgb="00FFCC00"/>
      <rgbColor rgb="00FF9900"/>
      <rgbColor rgb="00FF6600"/>
      <rgbColor rgb="005F7E9F"/>
      <rgbColor rgb="00969696"/>
      <rgbColor rgb="00002040"/>
      <rgbColor rgb="00339966"/>
      <rgbColor rgb="00003300"/>
      <rgbColor rgb="00661900"/>
      <rgbColor rgb="008019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'GPJ 2018 - Terceiro Trimestre'!$J$37</c:f>
            </c:strRef>
          </c:tx>
          <c:spPr>
            <a:solidFill>
              <a:srgbClr val="3F7EB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cat>
            <c:strRef>
              <c:f>'GPJ 2018 - Terceiro Trimestre'!$I$38:$I$40</c:f>
              <c:strCache/>
            </c:strRef>
          </c:cat>
          <c:val>
            <c:numRef>
              <c:f>'GPJ 2018 - Terceiro Trimestre'!$J$38:$J$40</c:f>
              <c:numCache/>
            </c:numRef>
          </c:val>
        </c:ser>
        <c:ser>
          <c:idx val="1"/>
          <c:order val="1"/>
          <c:tx>
            <c:strRef>
              <c:f>'GPJ 2018 - Terceiro Trimestre'!$K$37</c:f>
            </c:strRef>
          </c:tx>
          <c:spPr>
            <a:solidFill>
              <a:srgbClr val="4FD4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cat>
            <c:strRef>
              <c:f>'GPJ 2018 - Terceiro Trimestre'!$I$38:$I$40</c:f>
              <c:strCache/>
            </c:strRef>
          </c:cat>
          <c:val>
            <c:numRef>
              <c:f>'GPJ 2018 - Terceiro Trimestre'!$K$38:$K$40</c:f>
              <c:numCache/>
            </c:numRef>
          </c:val>
        </c:ser>
        <c:gapWidth val="100"/>
        <c:axId val="38563718"/>
        <c:axId val="11529143"/>
      </c:barChart>
      <c:dateAx>
        <c:axId val="385637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1" i="0" u="none" baseline="0"/>
            </a:pPr>
          </a:p>
        </c:txPr>
        <c:crossAx val="11529143"/>
        <c:crossesAt val="0"/>
        <c:auto val="0"/>
        <c:noMultiLvlLbl val="0"/>
      </c:dateAx>
      <c:valAx>
        <c:axId val="11529143"/>
        <c:scaling>
          <c:orientation val="minMax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856371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752475</xdr:colOff>
      <xdr:row>0</xdr:row>
      <xdr:rowOff>38100</xdr:rowOff>
    </xdr:from>
    <xdr:to>
      <xdr:col>13</xdr:col>
      <xdr:colOff>714375</xdr:colOff>
      <xdr:row>0</xdr:row>
      <xdr:rowOff>619125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38100"/>
          <a:ext cx="7239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495300</xdr:colOff>
      <xdr:row>4</xdr:row>
      <xdr:rowOff>76200</xdr:rowOff>
    </xdr:from>
    <xdr:to>
      <xdr:col>2</xdr:col>
      <xdr:colOff>704850</xdr:colOff>
      <xdr:row>9</xdr:row>
      <xdr:rowOff>171450</xdr:rowOff>
    </xdr:to>
    <xdr:grpSp>
      <xdr:nvGrpSpPr>
        <xdr:cNvPr id="2" name="Group 2"/>
        <xdr:cNvGrpSpPr>
          <a:grpSpLocks/>
        </xdr:cNvGrpSpPr>
      </xdr:nvGrpSpPr>
      <xdr:grpSpPr>
        <a:xfrm>
          <a:off x="495300" y="1333500"/>
          <a:ext cx="1733550" cy="1047750"/>
          <a:chOff x="837" y="2154"/>
          <a:chExt cx="2909" cy="1741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837" y="2154"/>
            <a:ext cx="2908" cy="1740"/>
          </a:xfrm>
          <a:prstGeom prst="rect">
            <a:avLst/>
          </a:prstGeom>
          <a:solidFill>
            <a:srgbClr val="EEEEEE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1" i="0" u="none" baseline="0"/>
              <a:t>Meta 1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951" y="2520"/>
            <a:ext cx="2704" cy="128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just">
              <a:defRPr/>
            </a:pPr>
            <a:r>
              <a:rPr lang="en-US" cap="none" sz="1000" b="0" i="0" u="none" baseline="0"/>
              <a:t>Julgar quantidade maior de processos de conhecimento do que os distribuídos, excluídos os suspensos e sobrestados, no ano corrente</a:t>
            </a:r>
          </a:p>
        </xdr:txBody>
      </xdr:sp>
    </xdr:grpSp>
    <xdr:clientData/>
  </xdr:twoCellAnchor>
  <xdr:twoCellAnchor editAs="absolute">
    <xdr:from>
      <xdr:col>3</xdr:col>
      <xdr:colOff>76200</xdr:colOff>
      <xdr:row>4</xdr:row>
      <xdr:rowOff>66675</xdr:rowOff>
    </xdr:from>
    <xdr:to>
      <xdr:col>5</xdr:col>
      <xdr:colOff>285750</xdr:colOff>
      <xdr:row>9</xdr:row>
      <xdr:rowOff>171450</xdr:rowOff>
    </xdr:to>
    <xdr:grpSp>
      <xdr:nvGrpSpPr>
        <xdr:cNvPr id="5" name="Group 5"/>
        <xdr:cNvGrpSpPr>
          <a:grpSpLocks/>
        </xdr:cNvGrpSpPr>
      </xdr:nvGrpSpPr>
      <xdr:grpSpPr>
        <a:xfrm>
          <a:off x="2362200" y="1323975"/>
          <a:ext cx="1733550" cy="1057275"/>
          <a:chOff x="3974" y="2137"/>
          <a:chExt cx="2908" cy="1751"/>
        </a:xfrm>
        <a:solidFill>
          <a:srgbClr val="FFFFFF"/>
        </a:solidFill>
      </xdr:grpSpPr>
      <xdr:sp>
        <xdr:nvSpPr>
          <xdr:cNvPr id="6" name="Rectangle 6"/>
          <xdr:cNvSpPr>
            <a:spLocks/>
          </xdr:cNvSpPr>
        </xdr:nvSpPr>
        <xdr:spPr>
          <a:xfrm>
            <a:off x="3974" y="2137"/>
            <a:ext cx="2907" cy="1751"/>
          </a:xfrm>
          <a:prstGeom prst="rect">
            <a:avLst/>
          </a:prstGeom>
          <a:solidFill>
            <a:srgbClr val="EEEEEE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1" i="0" u="none" baseline="0"/>
              <a:t>Meta 2</a:t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4087" y="2505"/>
            <a:ext cx="2703" cy="129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just">
              <a:defRPr/>
            </a:pPr>
            <a:r>
              <a:rPr lang="en-US" cap="none" sz="1000" b="0" i="0" u="none" baseline="0"/>
              <a:t>Identificar e julgar, até 31/12/2018, pelo menos 80%, dos processos distribuídos até 31/12/2014</a:t>
            </a:r>
          </a:p>
        </xdr:txBody>
      </xdr:sp>
    </xdr:grpSp>
    <xdr:clientData/>
  </xdr:twoCellAnchor>
  <xdr:twoCellAnchor editAs="absolute">
    <xdr:from>
      <xdr:col>5</xdr:col>
      <xdr:colOff>390525</xdr:colOff>
      <xdr:row>4</xdr:row>
      <xdr:rowOff>57150</xdr:rowOff>
    </xdr:from>
    <xdr:to>
      <xdr:col>8</xdr:col>
      <xdr:colOff>333375</xdr:colOff>
      <xdr:row>9</xdr:row>
      <xdr:rowOff>152400</xdr:rowOff>
    </xdr:to>
    <xdr:sp>
      <xdr:nvSpPr>
        <xdr:cNvPr id="8" name="Rectangle 8"/>
        <xdr:cNvSpPr>
          <a:spLocks/>
        </xdr:cNvSpPr>
      </xdr:nvSpPr>
      <xdr:spPr>
        <a:xfrm>
          <a:off x="4200525" y="1314450"/>
          <a:ext cx="2228850" cy="1047750"/>
        </a:xfrm>
        <a:prstGeom prst="rect">
          <a:avLst/>
        </a:prstGeom>
        <a:solidFill>
          <a:srgbClr val="EEEEEE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/>
            <a:t>Meta 7</a:t>
          </a:r>
        </a:p>
      </xdr:txBody>
    </xdr:sp>
    <xdr:clientData/>
  </xdr:twoCellAnchor>
  <xdr:twoCellAnchor editAs="absolute">
    <xdr:from>
      <xdr:col>5</xdr:col>
      <xdr:colOff>476250</xdr:colOff>
      <xdr:row>5</xdr:row>
      <xdr:rowOff>85725</xdr:rowOff>
    </xdr:from>
    <xdr:to>
      <xdr:col>8</xdr:col>
      <xdr:colOff>266700</xdr:colOff>
      <xdr:row>9</xdr:row>
      <xdr:rowOff>95250</xdr:rowOff>
    </xdr:to>
    <xdr:sp>
      <xdr:nvSpPr>
        <xdr:cNvPr id="9" name="Rectangle 9"/>
        <xdr:cNvSpPr>
          <a:spLocks/>
        </xdr:cNvSpPr>
      </xdr:nvSpPr>
      <xdr:spPr>
        <a:xfrm>
          <a:off x="4286250" y="1533525"/>
          <a:ext cx="207645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just">
            <a:defRPr/>
          </a:pPr>
          <a:r>
            <a:rPr lang="en-US" cap="none" sz="1000" b="0" i="0" u="none" baseline="0"/>
            <a:t>Arquivar, até o final do período de apuração, 10% do acervo existente na unidade em 31/12/2017</a:t>
          </a:r>
        </a:p>
      </xdr:txBody>
    </xdr:sp>
    <xdr:clientData/>
  </xdr:twoCellAnchor>
  <xdr:twoCellAnchor editAs="absolute">
    <xdr:from>
      <xdr:col>8</xdr:col>
      <xdr:colOff>57150</xdr:colOff>
      <xdr:row>12</xdr:row>
      <xdr:rowOff>47625</xdr:rowOff>
    </xdr:from>
    <xdr:to>
      <xdr:col>8</xdr:col>
      <xdr:colOff>533400</xdr:colOff>
      <xdr:row>14</xdr:row>
      <xdr:rowOff>142875</xdr:rowOff>
    </xdr:to>
    <xdr:pic>
      <xdr:nvPicPr>
        <xdr:cNvPr id="10" name="Figur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2828925"/>
          <a:ext cx="4762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38100</xdr:rowOff>
    </xdr:from>
    <xdr:to>
      <xdr:col>2</xdr:col>
      <xdr:colOff>19050</xdr:colOff>
      <xdr:row>14</xdr:row>
      <xdr:rowOff>133350</xdr:rowOff>
    </xdr:to>
    <xdr:pic>
      <xdr:nvPicPr>
        <xdr:cNvPr id="11" name="Figura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625" y="2819400"/>
          <a:ext cx="7334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38100</xdr:colOff>
      <xdr:row>15</xdr:row>
      <xdr:rowOff>85725</xdr:rowOff>
    </xdr:from>
    <xdr:to>
      <xdr:col>6</xdr:col>
      <xdr:colOff>704850</xdr:colOff>
      <xdr:row>31</xdr:row>
      <xdr:rowOff>85725</xdr:rowOff>
    </xdr:to>
    <xdr:graphicFrame>
      <xdr:nvGraphicFramePr>
        <xdr:cNvPr id="12" name="Chart 12"/>
        <xdr:cNvGraphicFramePr/>
      </xdr:nvGraphicFramePr>
      <xdr:xfrm>
        <a:off x="800100" y="3448050"/>
        <a:ext cx="4476750" cy="381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">
      <selection activeCell="K13" sqref="K13"/>
    </sheetView>
  </sheetViews>
  <sheetFormatPr defaultColWidth="11.421875" defaultRowHeight="15"/>
  <cols>
    <col min="10" max="10" width="14.421875" style="0" customWidth="1"/>
  </cols>
  <sheetData>
    <row r="1" spans="1:14" ht="5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N4" s="5"/>
    </row>
    <row r="5" spans="1:14" ht="15">
      <c r="A5" s="4"/>
      <c r="N5" s="5"/>
    </row>
    <row r="6" spans="1:14" ht="15">
      <c r="A6" s="4"/>
      <c r="N6" s="5"/>
    </row>
    <row r="7" spans="1:14" ht="15">
      <c r="A7" s="4"/>
      <c r="N7" s="5"/>
    </row>
    <row r="8" spans="1:14" ht="15">
      <c r="A8" s="4"/>
      <c r="N8" s="5"/>
    </row>
    <row r="9" spans="1:14" ht="15">
      <c r="A9" s="4"/>
      <c r="N9" s="5"/>
    </row>
    <row r="10" spans="1:14" ht="15">
      <c r="A10" s="4"/>
      <c r="N10" s="5"/>
    </row>
    <row r="11" spans="1:14" ht="15">
      <c r="A11" s="4"/>
      <c r="N11" s="5"/>
    </row>
    <row r="12" spans="1:14" ht="15">
      <c r="A12" s="4"/>
      <c r="N12" s="5"/>
    </row>
    <row r="13" spans="1:14" ht="15.75" customHeight="1">
      <c r="A13" s="4"/>
      <c r="B13" s="6"/>
      <c r="C13" s="7"/>
      <c r="D13" s="7"/>
      <c r="E13" s="7"/>
      <c r="F13" s="7"/>
      <c r="G13" s="7"/>
      <c r="I13" s="6"/>
      <c r="J13" s="7"/>
      <c r="K13" s="8" t="s">
        <v>2</v>
      </c>
      <c r="L13" s="8"/>
      <c r="M13" s="8"/>
      <c r="N13" s="5"/>
    </row>
    <row r="14" spans="1:14" ht="15">
      <c r="A14" s="4"/>
      <c r="B14" s="7"/>
      <c r="C14" s="9" t="s">
        <v>3</v>
      </c>
      <c r="D14" s="10"/>
      <c r="E14" s="10"/>
      <c r="F14" s="10"/>
      <c r="G14" s="7"/>
      <c r="I14" s="7"/>
      <c r="J14" s="11" t="s">
        <v>4</v>
      </c>
      <c r="K14" s="8" t="s">
        <v>2</v>
      </c>
      <c r="L14" s="8"/>
      <c r="M14" s="8"/>
      <c r="N14" s="5"/>
    </row>
    <row r="15" spans="1:14" ht="15">
      <c r="A15" s="4"/>
      <c r="B15" s="7"/>
      <c r="C15" s="10"/>
      <c r="D15" s="10"/>
      <c r="E15" s="10"/>
      <c r="F15" s="10"/>
      <c r="G15" s="7"/>
      <c r="I15" s="7"/>
      <c r="J15" s="10"/>
      <c r="K15" s="8"/>
      <c r="L15" s="8"/>
      <c r="M15" s="8"/>
      <c r="N15" s="5"/>
    </row>
    <row r="16" spans="1:14" ht="15">
      <c r="A16" s="4"/>
      <c r="B16" s="2"/>
      <c r="C16" s="2"/>
      <c r="D16" s="2"/>
      <c r="E16" s="2"/>
      <c r="F16" s="2"/>
      <c r="G16" s="2"/>
      <c r="I16" s="12"/>
      <c r="J16" s="13"/>
      <c r="K16" s="13"/>
      <c r="L16" s="13"/>
      <c r="M16" s="12"/>
      <c r="N16" s="5"/>
    </row>
    <row r="17" spans="1:16" ht="15">
      <c r="A17" s="4"/>
      <c r="B17" s="2"/>
      <c r="G17" s="2"/>
      <c r="I17" s="14"/>
      <c r="J17" s="15" t="s">
        <v>5</v>
      </c>
      <c r="K17" s="15" t="s">
        <v>6</v>
      </c>
      <c r="L17" s="15" t="s">
        <v>7</v>
      </c>
      <c r="M17" s="16" t="s">
        <v>8</v>
      </c>
      <c r="N17" s="5"/>
      <c r="O17" s="17"/>
      <c r="P17" s="17"/>
    </row>
    <row r="18" spans="1:14" ht="15">
      <c r="A18" s="4"/>
      <c r="B18" s="2"/>
      <c r="G18" s="2"/>
      <c r="I18" s="12"/>
      <c r="J18" s="13"/>
      <c r="K18" s="13"/>
      <c r="L18" s="13"/>
      <c r="M18" s="12"/>
      <c r="N18" s="5"/>
    </row>
    <row r="19" spans="1:14" ht="15">
      <c r="A19" s="4"/>
      <c r="B19" s="2"/>
      <c r="G19" s="2"/>
      <c r="I19" s="14" t="s">
        <v>9</v>
      </c>
      <c r="J19" s="18">
        <f>IF(K13="Clique nesta célula para exibir a seta de seleção à direita","",VLOOKUP(K13,tbDados!A2:I46,2,0))</f>
        <v>0</v>
      </c>
      <c r="K19" s="18">
        <f>IF(K13="Clique nesta célula para exibir a seta de seleção à direita","",VLOOKUP(K13,tbDados!A2:I46,3,0))</f>
        <v>0</v>
      </c>
      <c r="L19" s="19">
        <f>_xlfn.IFERROR(ROUND(K19/J19,2),"")</f>
        <v>0</v>
      </c>
      <c r="M19" s="20">
        <v>1</v>
      </c>
      <c r="N19" s="21"/>
    </row>
    <row r="20" spans="1:14" ht="15">
      <c r="A20" s="4"/>
      <c r="B20" s="2"/>
      <c r="G20" s="2"/>
      <c r="I20" s="12"/>
      <c r="J20" s="13"/>
      <c r="K20" s="13"/>
      <c r="L20" s="13"/>
      <c r="M20" s="12"/>
      <c r="N20" s="5"/>
    </row>
    <row r="21" spans="1:14" ht="15">
      <c r="A21" s="4"/>
      <c r="B21" s="2"/>
      <c r="G21" s="2"/>
      <c r="I21" s="14" t="s">
        <v>10</v>
      </c>
      <c r="J21" s="18">
        <f>IF(K13="Clique nesta célula para exibir a seta de seleção à direita","",VLOOKUP(K13,tbDados!A2:I46,4,0))</f>
        <v>0</v>
      </c>
      <c r="K21" s="18">
        <f>IF(K13="Clique nesta célula para exibir a seta de seleção à direita","",VLOOKUP(K13,tbDados!A2:I46,5,0))</f>
        <v>0</v>
      </c>
      <c r="L21" s="19">
        <f>_xlfn.IFERROR(ROUND(K21/J21,2),"")</f>
        <v>0</v>
      </c>
      <c r="M21" s="20">
        <v>0.8</v>
      </c>
      <c r="N21" s="5"/>
    </row>
    <row r="22" spans="1:14" ht="15">
      <c r="A22" s="4"/>
      <c r="B22" s="2"/>
      <c r="G22" s="2"/>
      <c r="I22" s="12"/>
      <c r="J22" s="13"/>
      <c r="K22" s="13"/>
      <c r="L22" s="13"/>
      <c r="M22" s="12"/>
      <c r="N22" s="5"/>
    </row>
    <row r="23" spans="1:14" ht="15">
      <c r="A23" s="4"/>
      <c r="B23" s="2"/>
      <c r="G23" s="2"/>
      <c r="I23" s="12"/>
      <c r="J23" s="22" t="s">
        <v>11</v>
      </c>
      <c r="K23" s="22" t="s">
        <v>12</v>
      </c>
      <c r="L23" s="22" t="s">
        <v>7</v>
      </c>
      <c r="M23" s="23" t="s">
        <v>8</v>
      </c>
      <c r="N23" s="5"/>
    </row>
    <row r="24" spans="1:14" ht="15">
      <c r="A24" s="4"/>
      <c r="B24" s="2"/>
      <c r="G24" s="2"/>
      <c r="I24" s="12"/>
      <c r="M24" s="2"/>
      <c r="N24" s="5"/>
    </row>
    <row r="25" spans="1:14" ht="15">
      <c r="A25" s="24"/>
      <c r="B25" s="25"/>
      <c r="C25" s="26"/>
      <c r="D25" s="26"/>
      <c r="E25" s="26"/>
      <c r="G25" s="2"/>
      <c r="I25" s="14" t="s">
        <v>13</v>
      </c>
      <c r="J25" s="18">
        <f>IF(K13="Clique nesta célula para exibir a seta de seleção à direita","",VLOOKUP(K13,tbDados!A2:I46,6,0))</f>
        <v>0</v>
      </c>
      <c r="K25" s="18">
        <f>IF(K13="Clique nesta célula para exibir a seta de seleção à direita","",VLOOKUP(K13,tbDados!A2:I46,7,0))</f>
        <v>0</v>
      </c>
      <c r="L25" s="19">
        <f>_xlfn.IFERROR(ROUND(1-(K25/J25),2),"")</f>
        <v>0</v>
      </c>
      <c r="M25" s="20">
        <v>0.1</v>
      </c>
      <c r="N25" s="5"/>
    </row>
    <row r="26" spans="1:14" ht="15">
      <c r="A26" s="4"/>
      <c r="B26" s="2"/>
      <c r="G26" s="2"/>
      <c r="I26" s="12"/>
      <c r="J26" s="13"/>
      <c r="K26" s="13"/>
      <c r="L26" s="13"/>
      <c r="M26" s="12"/>
      <c r="N26" s="5"/>
    </row>
    <row r="27" spans="1:14" ht="75">
      <c r="A27" s="4"/>
      <c r="B27" s="2"/>
      <c r="G27" s="2"/>
      <c r="I27" s="14"/>
      <c r="J27" s="27" t="s">
        <v>14</v>
      </c>
      <c r="K27" s="28" t="s">
        <v>15</v>
      </c>
      <c r="L27" s="28" t="s">
        <v>16</v>
      </c>
      <c r="M27" s="28" t="s">
        <v>17</v>
      </c>
      <c r="N27" s="5"/>
    </row>
    <row r="28" spans="1:14" ht="15">
      <c r="A28" s="4"/>
      <c r="B28" s="2"/>
      <c r="G28" s="2"/>
      <c r="I28" s="12"/>
      <c r="J28" s="29"/>
      <c r="K28" s="29"/>
      <c r="L28" s="30"/>
      <c r="M28" s="31"/>
      <c r="N28" s="5"/>
    </row>
    <row r="29" spans="1:14" ht="15">
      <c r="A29" s="4"/>
      <c r="B29" s="2"/>
      <c r="G29" s="2"/>
      <c r="I29" s="14"/>
      <c r="J29" s="32">
        <f>IF(K13="Clique nesta célula para exibir a seta de seleção à direita","",VLOOKUP(K13,tbDados!A2:I46,8,0))</f>
        <v>0</v>
      </c>
      <c r="K29" s="33">
        <f>IF(K13="Clique nesta célula para exibir a seta de seleção à direita","",VLOOKUP(K13,tbDados!A2:I46,9,0))</f>
        <v>0</v>
      </c>
      <c r="L29" s="34">
        <f>_xlfn.IFERROR(K29/J29,"")</f>
        <v>0</v>
      </c>
      <c r="M29" s="20">
        <v>0.01</v>
      </c>
      <c r="N29" s="5"/>
    </row>
    <row r="30" spans="1:14" ht="15">
      <c r="A30" s="4"/>
      <c r="B30" s="2"/>
      <c r="G30" s="2"/>
      <c r="I30" s="12"/>
      <c r="J30" s="12"/>
      <c r="K30" s="12"/>
      <c r="L30" s="12"/>
      <c r="M30" s="12"/>
      <c r="N30" s="5"/>
    </row>
    <row r="31" spans="1:14" ht="15">
      <c r="A31" s="4"/>
      <c r="B31" s="2"/>
      <c r="G31" s="2"/>
      <c r="N31" s="5"/>
    </row>
    <row r="32" spans="1:14" ht="15">
      <c r="A32" s="4"/>
      <c r="B32" s="2"/>
      <c r="G32" s="2"/>
      <c r="N32" s="5"/>
    </row>
    <row r="33" spans="1:14" ht="15.75">
      <c r="A33" s="4"/>
      <c r="B33" s="2"/>
      <c r="C33" s="2"/>
      <c r="D33" s="2"/>
      <c r="E33" s="2"/>
      <c r="F33" s="2"/>
      <c r="G33" s="2"/>
      <c r="N33" s="5"/>
    </row>
    <row r="34" spans="1:14" ht="15.75">
      <c r="A34" s="4"/>
      <c r="B34" s="2"/>
      <c r="C34" s="2"/>
      <c r="D34" s="2"/>
      <c r="E34" s="2"/>
      <c r="F34" s="2"/>
      <c r="G34" s="2"/>
      <c r="N34" s="5"/>
    </row>
    <row r="35" spans="1:14" ht="15.75">
      <c r="A35" s="4"/>
      <c r="N35" s="5"/>
    </row>
    <row r="36" spans="1:14" ht="15.75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7"/>
    </row>
    <row r="37" spans="9:11" ht="15.75">
      <c r="I37" s="38"/>
      <c r="J37" s="39" t="s">
        <v>7</v>
      </c>
      <c r="K37" s="39" t="s">
        <v>8</v>
      </c>
    </row>
    <row r="38" spans="9:11" ht="15.75">
      <c r="I38" s="40" t="s">
        <v>9</v>
      </c>
      <c r="J38" s="41">
        <f>L19</f>
        <v>0</v>
      </c>
      <c r="K38" s="41">
        <f>M19</f>
        <v>1</v>
      </c>
    </row>
    <row r="39" spans="9:11" ht="15.75">
      <c r="I39" s="40" t="s">
        <v>10</v>
      </c>
      <c r="J39" s="41">
        <f>L21</f>
        <v>0</v>
      </c>
      <c r="K39" s="41">
        <f>M21</f>
        <v>0.8</v>
      </c>
    </row>
    <row r="40" spans="9:11" ht="15.75">
      <c r="I40" s="40" t="s">
        <v>13</v>
      </c>
      <c r="J40" s="41">
        <f>L25</f>
        <v>0</v>
      </c>
      <c r="K40" s="41">
        <f>M25</f>
        <v>0.1</v>
      </c>
    </row>
  </sheetData>
  <sheetProtection selectLockedCells="1" selectUnlockedCells="1"/>
  <mergeCells count="3">
    <mergeCell ref="A1:M1"/>
    <mergeCell ref="A2:N3"/>
    <mergeCell ref="K13:M15"/>
  </mergeCells>
  <dataValidations count="2">
    <dataValidation type="list" operator="equal" allowBlank="1" showErrorMessage="1" sqref="K13">
      <formula1>tbDados!$A$2:$A$46</formula1>
    </dataValidation>
    <dataValidation type="list" operator="equal" allowBlank="1" showErrorMessage="1" sqref="K14">
      <formula1>#N/A</formula1>
    </dataValidation>
  </dataValidations>
  <printOptions/>
  <pageMargins left="0.7875" right="0.7875" top="0.8861111111111111" bottom="1.1083333333333334" header="0.7875" footer="0.7875"/>
  <pageSetup horizontalDpi="300" verticalDpi="300" orientation="landscape" paperSize="9" scale="71"/>
  <headerFooter alignWithMargins="0">
    <oddFooter>&amp;C&amp;8Divisão de Acompanhamento de Dados Estatísticos
Telefone(s):  (98) 3261 - 6161 / 6162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22">
      <selection activeCell="A46" sqref="A46"/>
    </sheetView>
  </sheetViews>
  <sheetFormatPr defaultColWidth="8.00390625" defaultRowHeight="15"/>
  <cols>
    <col min="1" max="1" width="42.7109375" style="42" customWidth="1"/>
    <col min="2" max="2" width="11.28125" style="43" customWidth="1"/>
    <col min="3" max="3" width="10.28125" style="43" customWidth="1"/>
    <col min="4" max="4" width="11.28125" style="43" customWidth="1"/>
    <col min="5" max="5" width="10.28125" style="43" customWidth="1"/>
    <col min="6" max="6" width="11.28125" style="43" customWidth="1"/>
    <col min="7" max="7" width="10.28125" style="43" customWidth="1"/>
    <col min="8" max="8" width="10.00390625" style="43" customWidth="1"/>
    <col min="9" max="9" width="18.57421875" style="43" customWidth="1"/>
    <col min="10" max="12" width="9.00390625" style="43" customWidth="1"/>
    <col min="13" max="13" width="11.28125" style="43" customWidth="1"/>
    <col min="14" max="16384" width="9.00390625" style="42" customWidth="1"/>
  </cols>
  <sheetData>
    <row r="1" spans="1:10" ht="15.75">
      <c r="A1" s="44"/>
      <c r="B1" s="44" t="s">
        <v>9</v>
      </c>
      <c r="C1" s="44" t="s">
        <v>18</v>
      </c>
      <c r="D1" s="44" t="s">
        <v>10</v>
      </c>
      <c r="E1" s="44" t="s">
        <v>18</v>
      </c>
      <c r="F1" s="44" t="s">
        <v>13</v>
      </c>
      <c r="G1" s="44" t="s">
        <v>18</v>
      </c>
      <c r="J1" s="43" t="s">
        <v>19</v>
      </c>
    </row>
    <row r="2" spans="1:13" ht="15.75">
      <c r="A2" s="45" t="s">
        <v>2</v>
      </c>
      <c r="B2" s="43" t="s">
        <v>5</v>
      </c>
      <c r="C2" s="43" t="s">
        <v>6</v>
      </c>
      <c r="D2" s="43" t="s">
        <v>5</v>
      </c>
      <c r="E2" s="43" t="s">
        <v>6</v>
      </c>
      <c r="F2" s="43" t="s">
        <v>11</v>
      </c>
      <c r="G2" s="43" t="s">
        <v>12</v>
      </c>
      <c r="H2" s="43" t="s">
        <v>14</v>
      </c>
      <c r="I2" s="43" t="s">
        <v>15</v>
      </c>
      <c r="J2" s="43" t="s">
        <v>20</v>
      </c>
      <c r="K2" s="43" t="s">
        <v>21</v>
      </c>
      <c r="L2" s="43" t="s">
        <v>22</v>
      </c>
      <c r="M2" s="43" t="s">
        <v>23</v>
      </c>
    </row>
    <row r="3" spans="1:13" ht="15.75">
      <c r="A3" s="46" t="s">
        <v>24</v>
      </c>
      <c r="B3" s="43">
        <v>29</v>
      </c>
      <c r="C3" s="43">
        <v>32</v>
      </c>
      <c r="D3" s="43">
        <v>5</v>
      </c>
      <c r="E3" s="43">
        <v>4</v>
      </c>
      <c r="F3" s="43">
        <v>171</v>
      </c>
      <c r="G3" s="43">
        <v>136</v>
      </c>
      <c r="H3" s="43">
        <v>45</v>
      </c>
      <c r="J3" s="47">
        <f aca="true" t="shared" si="0" ref="J3:J46">IF(AND(B3=0,C3=0),1,ROUND(C3/B3,2))</f>
        <v>1.1</v>
      </c>
      <c r="K3" s="47">
        <f aca="true" t="shared" si="1" ref="K3:K46">IF(AND(D3=0,E3=0),1,ROUND(E3/D3,2))</f>
        <v>0.8</v>
      </c>
      <c r="L3" s="47">
        <f aca="true" t="shared" si="2" ref="L3:L46">IF(AND(F3=0,G3=0),1,ROUND(1-(G3/F3),2))</f>
        <v>0.2</v>
      </c>
      <c r="M3" s="43" t="str">
        <f aca="true" t="shared" si="3" ref="M3:M46">IF(AND(J3&gt;=1,K3&gt;=0.8,L3&gt;=0.1),"Vencedora","Nao vencedora")</f>
        <v>Vencedora</v>
      </c>
    </row>
    <row r="4" spans="1:13" ht="15.75">
      <c r="A4" s="46" t="s">
        <v>25</v>
      </c>
      <c r="B4" s="43">
        <v>85</v>
      </c>
      <c r="C4" s="43">
        <v>209</v>
      </c>
      <c r="D4" s="43">
        <v>33</v>
      </c>
      <c r="E4" s="43">
        <v>23</v>
      </c>
      <c r="F4" s="43">
        <v>1085</v>
      </c>
      <c r="G4" s="43">
        <v>790</v>
      </c>
      <c r="H4" s="43">
        <v>225</v>
      </c>
      <c r="J4" s="47">
        <f t="shared" si="0"/>
        <v>2.46</v>
      </c>
      <c r="K4" s="47">
        <f t="shared" si="1"/>
        <v>0.7000000000000001</v>
      </c>
      <c r="L4" s="47">
        <f t="shared" si="2"/>
        <v>0.27</v>
      </c>
      <c r="M4" s="43" t="str">
        <f t="shared" si="3"/>
        <v>Nao vencedora</v>
      </c>
    </row>
    <row r="5" spans="1:13" ht="15.75">
      <c r="A5" s="46" t="s">
        <v>26</v>
      </c>
      <c r="B5" s="43">
        <v>85</v>
      </c>
      <c r="C5" s="43">
        <v>143</v>
      </c>
      <c r="D5" s="43">
        <v>199</v>
      </c>
      <c r="E5" s="43">
        <v>75</v>
      </c>
      <c r="F5" s="43">
        <v>2093</v>
      </c>
      <c r="G5" s="43">
        <v>1575</v>
      </c>
      <c r="H5" s="43">
        <v>456</v>
      </c>
      <c r="J5" s="47">
        <f t="shared" si="0"/>
        <v>1.6800000000000002</v>
      </c>
      <c r="K5" s="47">
        <f t="shared" si="1"/>
        <v>0.38</v>
      </c>
      <c r="L5" s="47">
        <f t="shared" si="2"/>
        <v>0.25</v>
      </c>
      <c r="M5" s="43" t="str">
        <f t="shared" si="3"/>
        <v>Nao vencedora</v>
      </c>
    </row>
    <row r="6" spans="1:13" ht="15.75">
      <c r="A6" s="46" t="s">
        <v>27</v>
      </c>
      <c r="B6" s="43">
        <v>610</v>
      </c>
      <c r="C6" s="43">
        <v>390</v>
      </c>
      <c r="D6" s="43">
        <v>1840</v>
      </c>
      <c r="E6" s="43">
        <v>177</v>
      </c>
      <c r="F6" s="43">
        <v>7468</v>
      </c>
      <c r="G6" s="43">
        <v>6994</v>
      </c>
      <c r="H6" s="43">
        <v>4277</v>
      </c>
      <c r="J6" s="47">
        <f t="shared" si="0"/>
        <v>0.64</v>
      </c>
      <c r="K6" s="47">
        <f t="shared" si="1"/>
        <v>0.1</v>
      </c>
      <c r="L6" s="47">
        <f t="shared" si="2"/>
        <v>0.06</v>
      </c>
      <c r="M6" s="43" t="str">
        <f t="shared" si="3"/>
        <v>Nao vencedora</v>
      </c>
    </row>
    <row r="7" spans="1:13" ht="15.75">
      <c r="A7" s="46" t="s">
        <v>28</v>
      </c>
      <c r="B7" s="43">
        <v>718</v>
      </c>
      <c r="C7" s="43">
        <v>538</v>
      </c>
      <c r="D7" s="43">
        <v>48</v>
      </c>
      <c r="E7" s="43">
        <v>17</v>
      </c>
      <c r="F7" s="43">
        <v>1763</v>
      </c>
      <c r="G7" s="43">
        <v>983</v>
      </c>
      <c r="H7" s="43">
        <v>822</v>
      </c>
      <c r="J7" s="47">
        <f t="shared" si="0"/>
        <v>0.75</v>
      </c>
      <c r="K7" s="47">
        <f t="shared" si="1"/>
        <v>0.35000000000000003</v>
      </c>
      <c r="L7" s="47">
        <f t="shared" si="2"/>
        <v>0.44</v>
      </c>
      <c r="M7" s="43" t="str">
        <f t="shared" si="3"/>
        <v>Nao vencedora</v>
      </c>
    </row>
    <row r="8" spans="1:13" ht="15.75">
      <c r="A8" s="46" t="s">
        <v>29</v>
      </c>
      <c r="B8" s="43">
        <v>766</v>
      </c>
      <c r="C8" s="43">
        <v>563</v>
      </c>
      <c r="D8" s="43">
        <v>49</v>
      </c>
      <c r="E8" s="43">
        <v>32</v>
      </c>
      <c r="F8" s="43">
        <v>4244</v>
      </c>
      <c r="G8" s="43">
        <v>2840</v>
      </c>
      <c r="H8" s="43">
        <v>1347</v>
      </c>
      <c r="J8" s="47">
        <f t="shared" si="0"/>
        <v>0.73</v>
      </c>
      <c r="K8" s="47">
        <f t="shared" si="1"/>
        <v>0.65</v>
      </c>
      <c r="L8" s="47">
        <f t="shared" si="2"/>
        <v>0.33</v>
      </c>
      <c r="M8" s="43" t="str">
        <f t="shared" si="3"/>
        <v>Nao vencedora</v>
      </c>
    </row>
    <row r="9" spans="1:13" ht="15.75">
      <c r="A9" s="46" t="s">
        <v>30</v>
      </c>
      <c r="B9" s="43">
        <v>290</v>
      </c>
      <c r="C9" s="43">
        <v>484</v>
      </c>
      <c r="D9" s="43">
        <v>144</v>
      </c>
      <c r="E9" s="43">
        <v>94</v>
      </c>
      <c r="F9" s="43">
        <v>2210</v>
      </c>
      <c r="G9" s="43">
        <v>1813</v>
      </c>
      <c r="H9" s="43">
        <v>950</v>
      </c>
      <c r="J9" s="47">
        <f t="shared" si="0"/>
        <v>1.67</v>
      </c>
      <c r="K9" s="47">
        <f t="shared" si="1"/>
        <v>0.65</v>
      </c>
      <c r="L9" s="47">
        <f t="shared" si="2"/>
        <v>0.18</v>
      </c>
      <c r="M9" s="43" t="str">
        <f t="shared" si="3"/>
        <v>Nao vencedora</v>
      </c>
    </row>
    <row r="10" spans="1:13" ht="21">
      <c r="A10" s="46" t="s">
        <v>31</v>
      </c>
      <c r="B10" s="43">
        <v>144</v>
      </c>
      <c r="C10" s="43">
        <v>135</v>
      </c>
      <c r="D10" s="43">
        <v>3</v>
      </c>
      <c r="E10" s="43">
        <v>2</v>
      </c>
      <c r="F10" s="43">
        <v>1605</v>
      </c>
      <c r="G10" s="43">
        <v>1362</v>
      </c>
      <c r="H10" s="43">
        <v>613</v>
      </c>
      <c r="J10" s="47">
        <f t="shared" si="0"/>
        <v>0.9400000000000001</v>
      </c>
      <c r="K10" s="47">
        <f t="shared" si="1"/>
        <v>0.67</v>
      </c>
      <c r="L10" s="47">
        <f t="shared" si="2"/>
        <v>0.15</v>
      </c>
      <c r="M10" s="43" t="str">
        <f t="shared" si="3"/>
        <v>Nao vencedora</v>
      </c>
    </row>
    <row r="11" spans="1:13" ht="15.75">
      <c r="A11" s="46" t="s">
        <v>32</v>
      </c>
      <c r="B11" s="43">
        <v>387</v>
      </c>
      <c r="C11" s="43">
        <v>260</v>
      </c>
      <c r="D11" s="43">
        <v>35</v>
      </c>
      <c r="E11" s="43">
        <v>4</v>
      </c>
      <c r="F11" s="43">
        <v>1318</v>
      </c>
      <c r="G11" s="43">
        <v>833</v>
      </c>
      <c r="H11" s="43">
        <v>499</v>
      </c>
      <c r="J11" s="47">
        <f t="shared" si="0"/>
        <v>0.67</v>
      </c>
      <c r="K11" s="47">
        <f t="shared" si="1"/>
        <v>0.11</v>
      </c>
      <c r="L11" s="47">
        <f t="shared" si="2"/>
        <v>0.37</v>
      </c>
      <c r="M11" s="43" t="str">
        <f t="shared" si="3"/>
        <v>Nao vencedora</v>
      </c>
    </row>
    <row r="12" spans="1:13" ht="15.75">
      <c r="A12" s="46" t="s">
        <v>33</v>
      </c>
      <c r="B12" s="43">
        <v>641</v>
      </c>
      <c r="C12" s="43">
        <v>416</v>
      </c>
      <c r="D12" s="43">
        <v>201</v>
      </c>
      <c r="E12" s="43">
        <v>19</v>
      </c>
      <c r="F12" s="43">
        <v>2837</v>
      </c>
      <c r="G12" s="43">
        <v>2006</v>
      </c>
      <c r="H12" s="43">
        <v>1158</v>
      </c>
      <c r="J12" s="47">
        <f t="shared" si="0"/>
        <v>0.65</v>
      </c>
      <c r="K12" s="47">
        <f t="shared" si="1"/>
        <v>0.09</v>
      </c>
      <c r="L12" s="47">
        <f t="shared" si="2"/>
        <v>0.29</v>
      </c>
      <c r="M12" s="43" t="str">
        <f t="shared" si="3"/>
        <v>Nao vencedora</v>
      </c>
    </row>
    <row r="13" spans="1:13" ht="21">
      <c r="A13" s="46" t="s">
        <v>34</v>
      </c>
      <c r="B13" s="43">
        <v>1411</v>
      </c>
      <c r="C13" s="43">
        <v>984</v>
      </c>
      <c r="D13" s="43">
        <v>446</v>
      </c>
      <c r="E13" s="43">
        <v>46</v>
      </c>
      <c r="F13" s="43">
        <v>2276</v>
      </c>
      <c r="G13" s="43">
        <v>1743</v>
      </c>
      <c r="H13" s="43">
        <v>2235</v>
      </c>
      <c r="I13" s="43">
        <v>1</v>
      </c>
      <c r="J13" s="47">
        <f t="shared" si="0"/>
        <v>0.7000000000000001</v>
      </c>
      <c r="K13" s="47">
        <f t="shared" si="1"/>
        <v>0.1</v>
      </c>
      <c r="L13" s="47">
        <f t="shared" si="2"/>
        <v>0.23</v>
      </c>
      <c r="M13" s="43" t="str">
        <f t="shared" si="3"/>
        <v>Nao vencedora</v>
      </c>
    </row>
    <row r="14" spans="1:13" ht="15.75">
      <c r="A14" s="46" t="s">
        <v>35</v>
      </c>
      <c r="B14" s="43">
        <v>368</v>
      </c>
      <c r="C14" s="43">
        <v>421</v>
      </c>
      <c r="D14" s="43">
        <v>30</v>
      </c>
      <c r="E14" s="43">
        <v>10</v>
      </c>
      <c r="F14" s="43">
        <v>1262</v>
      </c>
      <c r="G14" s="43">
        <v>635</v>
      </c>
      <c r="H14" s="43">
        <v>397</v>
      </c>
      <c r="J14" s="47">
        <f t="shared" si="0"/>
        <v>1.1400000000000001</v>
      </c>
      <c r="K14" s="47">
        <f t="shared" si="1"/>
        <v>0.33</v>
      </c>
      <c r="L14" s="47">
        <f t="shared" si="2"/>
        <v>0.5</v>
      </c>
      <c r="M14" s="43" t="str">
        <f t="shared" si="3"/>
        <v>Nao vencedora</v>
      </c>
    </row>
    <row r="15" spans="1:13" ht="15.75">
      <c r="A15" s="46" t="s">
        <v>36</v>
      </c>
      <c r="B15" s="43">
        <v>340</v>
      </c>
      <c r="C15" s="43">
        <v>561</v>
      </c>
      <c r="D15" s="43">
        <v>3</v>
      </c>
      <c r="E15" s="43">
        <v>1</v>
      </c>
      <c r="F15" s="43">
        <v>1702</v>
      </c>
      <c r="G15" s="43">
        <v>526</v>
      </c>
      <c r="H15" s="43">
        <v>195</v>
      </c>
      <c r="J15" s="47">
        <f t="shared" si="0"/>
        <v>1.65</v>
      </c>
      <c r="K15" s="47">
        <f t="shared" si="1"/>
        <v>0.33</v>
      </c>
      <c r="L15" s="47">
        <f t="shared" si="2"/>
        <v>0.6900000000000001</v>
      </c>
      <c r="M15" s="43" t="str">
        <f t="shared" si="3"/>
        <v>Nao vencedora</v>
      </c>
    </row>
    <row r="16" spans="1:13" ht="15.75">
      <c r="A16" s="46" t="s">
        <v>37</v>
      </c>
      <c r="B16" s="43">
        <v>705</v>
      </c>
      <c r="C16" s="43">
        <v>804</v>
      </c>
      <c r="D16" s="43">
        <v>691</v>
      </c>
      <c r="E16" s="43">
        <v>296</v>
      </c>
      <c r="F16" s="43">
        <v>7082</v>
      </c>
      <c r="G16" s="43">
        <v>5710</v>
      </c>
      <c r="H16" s="43">
        <v>2869</v>
      </c>
      <c r="J16" s="47">
        <f t="shared" si="0"/>
        <v>1.1400000000000001</v>
      </c>
      <c r="K16" s="47">
        <f t="shared" si="1"/>
        <v>0.43</v>
      </c>
      <c r="L16" s="47">
        <f t="shared" si="2"/>
        <v>0.19</v>
      </c>
      <c r="M16" s="43" t="str">
        <f t="shared" si="3"/>
        <v>Nao vencedora</v>
      </c>
    </row>
    <row r="17" spans="1:13" ht="15.75">
      <c r="A17" s="46" t="s">
        <v>38</v>
      </c>
      <c r="B17" s="43">
        <v>694</v>
      </c>
      <c r="C17" s="43">
        <v>653</v>
      </c>
      <c r="D17" s="43">
        <v>24</v>
      </c>
      <c r="E17" s="43">
        <v>13</v>
      </c>
      <c r="F17" s="43">
        <v>891</v>
      </c>
      <c r="G17" s="43">
        <v>336</v>
      </c>
      <c r="H17" s="43">
        <v>450</v>
      </c>
      <c r="J17" s="47">
        <f t="shared" si="0"/>
        <v>0.9400000000000001</v>
      </c>
      <c r="K17" s="47">
        <f t="shared" si="1"/>
        <v>0.54</v>
      </c>
      <c r="L17" s="47">
        <f t="shared" si="2"/>
        <v>0.62</v>
      </c>
      <c r="M17" s="43" t="str">
        <f t="shared" si="3"/>
        <v>Nao vencedora</v>
      </c>
    </row>
    <row r="18" spans="1:13" ht="15.75">
      <c r="A18" s="46" t="s">
        <v>39</v>
      </c>
      <c r="B18" s="43">
        <v>743</v>
      </c>
      <c r="C18" s="43">
        <v>535</v>
      </c>
      <c r="D18" s="43">
        <v>13</v>
      </c>
      <c r="E18" s="43">
        <v>3</v>
      </c>
      <c r="F18" s="43">
        <v>2307</v>
      </c>
      <c r="G18" s="43">
        <v>1338</v>
      </c>
      <c r="H18" s="43">
        <v>860</v>
      </c>
      <c r="J18" s="47">
        <f t="shared" si="0"/>
        <v>0.72</v>
      </c>
      <c r="K18" s="47">
        <f t="shared" si="1"/>
        <v>0.23</v>
      </c>
      <c r="L18" s="47">
        <f t="shared" si="2"/>
        <v>0.42</v>
      </c>
      <c r="M18" s="43" t="str">
        <f t="shared" si="3"/>
        <v>Nao vencedora</v>
      </c>
    </row>
    <row r="19" spans="1:13" ht="21">
      <c r="A19" s="46" t="s">
        <v>40</v>
      </c>
      <c r="B19" s="43">
        <v>170</v>
      </c>
      <c r="C19" s="43">
        <v>242</v>
      </c>
      <c r="D19" s="43">
        <v>9</v>
      </c>
      <c r="E19" s="43">
        <v>8</v>
      </c>
      <c r="F19" s="43">
        <v>1269</v>
      </c>
      <c r="G19" s="43">
        <v>989</v>
      </c>
      <c r="H19" s="43">
        <v>694</v>
      </c>
      <c r="J19" s="47">
        <f t="shared" si="0"/>
        <v>1.42</v>
      </c>
      <c r="K19" s="47">
        <f t="shared" si="1"/>
        <v>0.89</v>
      </c>
      <c r="L19" s="47">
        <f t="shared" si="2"/>
        <v>0.22</v>
      </c>
      <c r="M19" s="43" t="str">
        <f t="shared" si="3"/>
        <v>Vencedora</v>
      </c>
    </row>
    <row r="20" spans="1:13" ht="15.75">
      <c r="A20" s="48" t="s">
        <v>41</v>
      </c>
      <c r="B20" s="43">
        <v>837</v>
      </c>
      <c r="C20" s="43">
        <v>863</v>
      </c>
      <c r="D20" s="43">
        <v>343</v>
      </c>
      <c r="E20" s="43">
        <v>243</v>
      </c>
      <c r="F20" s="43">
        <v>4923</v>
      </c>
      <c r="G20" s="43">
        <v>3578</v>
      </c>
      <c r="H20" s="43">
        <v>1252</v>
      </c>
      <c r="I20" s="43">
        <v>4</v>
      </c>
      <c r="J20" s="47">
        <f t="shared" si="0"/>
        <v>1.03</v>
      </c>
      <c r="K20" s="47">
        <f t="shared" si="1"/>
        <v>0.71</v>
      </c>
      <c r="L20" s="47">
        <f t="shared" si="2"/>
        <v>0.27</v>
      </c>
      <c r="M20" s="43" t="str">
        <f t="shared" si="3"/>
        <v>Nao vencedora</v>
      </c>
    </row>
    <row r="21" spans="1:13" ht="15.75">
      <c r="A21" s="48" t="s">
        <v>42</v>
      </c>
      <c r="B21" s="43">
        <v>919</v>
      </c>
      <c r="C21" s="43">
        <v>918</v>
      </c>
      <c r="D21" s="43">
        <v>238</v>
      </c>
      <c r="E21" s="43">
        <v>145</v>
      </c>
      <c r="F21" s="43">
        <v>4853</v>
      </c>
      <c r="G21" s="43">
        <v>3614</v>
      </c>
      <c r="H21" s="43">
        <v>1464</v>
      </c>
      <c r="J21" s="47">
        <f t="shared" si="0"/>
        <v>1</v>
      </c>
      <c r="K21" s="47">
        <f t="shared" si="1"/>
        <v>0.61</v>
      </c>
      <c r="L21" s="47">
        <f t="shared" si="2"/>
        <v>0.26</v>
      </c>
      <c r="M21" s="43" t="str">
        <f t="shared" si="3"/>
        <v>Nao vencedora</v>
      </c>
    </row>
    <row r="22" spans="1:13" ht="15.75">
      <c r="A22" s="46" t="s">
        <v>43</v>
      </c>
      <c r="B22" s="43">
        <v>725</v>
      </c>
      <c r="C22" s="43">
        <v>1277</v>
      </c>
      <c r="D22" s="43">
        <v>1160</v>
      </c>
      <c r="E22" s="43">
        <v>812</v>
      </c>
      <c r="F22" s="43">
        <v>7645</v>
      </c>
      <c r="G22" s="43">
        <v>6172</v>
      </c>
      <c r="H22" s="43">
        <v>2996</v>
      </c>
      <c r="J22" s="47">
        <f t="shared" si="0"/>
        <v>1.76</v>
      </c>
      <c r="K22" s="47">
        <f t="shared" si="1"/>
        <v>0.7000000000000001</v>
      </c>
      <c r="L22" s="47">
        <f t="shared" si="2"/>
        <v>0.19</v>
      </c>
      <c r="M22" s="43" t="str">
        <f t="shared" si="3"/>
        <v>Nao vencedora</v>
      </c>
    </row>
    <row r="23" spans="1:13" ht="15.75">
      <c r="A23" s="46" t="s">
        <v>44</v>
      </c>
      <c r="B23" s="43">
        <v>791</v>
      </c>
      <c r="C23" s="43">
        <v>489</v>
      </c>
      <c r="D23" s="43">
        <v>73</v>
      </c>
      <c r="E23" s="43">
        <v>15</v>
      </c>
      <c r="F23" s="43">
        <v>2204</v>
      </c>
      <c r="G23" s="43">
        <v>1255</v>
      </c>
      <c r="H23" s="43">
        <v>1054</v>
      </c>
      <c r="J23" s="47">
        <f t="shared" si="0"/>
        <v>0.62</v>
      </c>
      <c r="K23" s="47">
        <f t="shared" si="1"/>
        <v>0.21</v>
      </c>
      <c r="L23" s="47">
        <f t="shared" si="2"/>
        <v>0.43</v>
      </c>
      <c r="M23" s="43" t="str">
        <f t="shared" si="3"/>
        <v>Nao vencedora</v>
      </c>
    </row>
    <row r="24" spans="1:13" ht="15.75">
      <c r="A24" s="46" t="s">
        <v>45</v>
      </c>
      <c r="B24" s="43">
        <v>643</v>
      </c>
      <c r="C24" s="43">
        <v>547</v>
      </c>
      <c r="D24" s="43">
        <v>22</v>
      </c>
      <c r="E24" s="43">
        <v>12</v>
      </c>
      <c r="F24" s="43">
        <v>2642</v>
      </c>
      <c r="G24" s="43">
        <v>1425</v>
      </c>
      <c r="H24" s="43">
        <v>996</v>
      </c>
      <c r="J24" s="47">
        <f t="shared" si="0"/>
        <v>0.85</v>
      </c>
      <c r="K24" s="47">
        <f t="shared" si="1"/>
        <v>0.55</v>
      </c>
      <c r="L24" s="47">
        <f t="shared" si="2"/>
        <v>0.46</v>
      </c>
      <c r="M24" s="43" t="str">
        <f t="shared" si="3"/>
        <v>Nao vencedora</v>
      </c>
    </row>
    <row r="25" spans="1:13" ht="15.75">
      <c r="A25" s="48" t="s">
        <v>46</v>
      </c>
      <c r="B25" s="43">
        <v>140</v>
      </c>
      <c r="C25" s="43">
        <v>153</v>
      </c>
      <c r="D25" s="43">
        <v>641</v>
      </c>
      <c r="E25" s="43">
        <v>68</v>
      </c>
      <c r="F25" s="43">
        <v>2805</v>
      </c>
      <c r="G25" s="43">
        <v>2641</v>
      </c>
      <c r="H25" s="43">
        <v>595</v>
      </c>
      <c r="J25" s="47">
        <f t="shared" si="0"/>
        <v>1.09</v>
      </c>
      <c r="K25" s="47">
        <f t="shared" si="1"/>
        <v>0.11</v>
      </c>
      <c r="L25" s="47">
        <f t="shared" si="2"/>
        <v>0.06</v>
      </c>
      <c r="M25" s="43" t="str">
        <f t="shared" si="3"/>
        <v>Nao vencedora</v>
      </c>
    </row>
    <row r="26" spans="1:13" ht="15.75">
      <c r="A26" s="48" t="s">
        <v>47</v>
      </c>
      <c r="B26" s="43">
        <v>128</v>
      </c>
      <c r="C26" s="43">
        <v>376</v>
      </c>
      <c r="D26" s="43">
        <v>365</v>
      </c>
      <c r="E26" s="43">
        <v>174</v>
      </c>
      <c r="F26" s="43">
        <v>2771</v>
      </c>
      <c r="G26" s="43">
        <v>2213</v>
      </c>
      <c r="H26" s="43">
        <v>242</v>
      </c>
      <c r="J26" s="47">
        <f t="shared" si="0"/>
        <v>2.94</v>
      </c>
      <c r="K26" s="47">
        <f t="shared" si="1"/>
        <v>0.48</v>
      </c>
      <c r="L26" s="47">
        <f t="shared" si="2"/>
        <v>0.2</v>
      </c>
      <c r="M26" s="43" t="str">
        <f t="shared" si="3"/>
        <v>Nao vencedora</v>
      </c>
    </row>
    <row r="27" spans="1:13" ht="15.75">
      <c r="A27" s="46" t="s">
        <v>48</v>
      </c>
      <c r="B27" s="43">
        <v>607</v>
      </c>
      <c r="C27" s="43">
        <v>378</v>
      </c>
      <c r="D27" s="43">
        <v>727</v>
      </c>
      <c r="E27" s="43">
        <v>126</v>
      </c>
      <c r="F27" s="43">
        <v>6809</v>
      </c>
      <c r="G27" s="43">
        <v>5618</v>
      </c>
      <c r="H27" s="43">
        <v>3112</v>
      </c>
      <c r="J27" s="47">
        <f t="shared" si="0"/>
        <v>0.62</v>
      </c>
      <c r="K27" s="47">
        <f t="shared" si="1"/>
        <v>0.17</v>
      </c>
      <c r="L27" s="47">
        <f t="shared" si="2"/>
        <v>0.17</v>
      </c>
      <c r="M27" s="43" t="str">
        <f t="shared" si="3"/>
        <v>Nao vencedora</v>
      </c>
    </row>
    <row r="28" spans="1:13" ht="15.75">
      <c r="A28" s="46" t="s">
        <v>49</v>
      </c>
      <c r="B28" s="43">
        <v>720</v>
      </c>
      <c r="C28" s="43">
        <v>724</v>
      </c>
      <c r="D28" s="43">
        <v>31</v>
      </c>
      <c r="E28" s="43">
        <v>13</v>
      </c>
      <c r="F28" s="43">
        <v>2024</v>
      </c>
      <c r="G28" s="43">
        <v>1117</v>
      </c>
      <c r="H28" s="43">
        <v>782</v>
      </c>
      <c r="J28" s="47">
        <f t="shared" si="0"/>
        <v>1.01</v>
      </c>
      <c r="K28" s="47">
        <f t="shared" si="1"/>
        <v>0.42</v>
      </c>
      <c r="L28" s="47">
        <f t="shared" si="2"/>
        <v>0.45</v>
      </c>
      <c r="M28" s="43" t="str">
        <f t="shared" si="3"/>
        <v>Nao vencedora</v>
      </c>
    </row>
    <row r="29" spans="1:13" ht="15.75">
      <c r="A29" s="46" t="s">
        <v>50</v>
      </c>
      <c r="B29" s="43">
        <v>581</v>
      </c>
      <c r="C29" s="43">
        <v>623</v>
      </c>
      <c r="D29" s="43">
        <v>289</v>
      </c>
      <c r="E29" s="43">
        <v>233</v>
      </c>
      <c r="F29" s="43">
        <v>4816</v>
      </c>
      <c r="G29" s="43">
        <v>3638</v>
      </c>
      <c r="H29" s="43">
        <v>2146</v>
      </c>
      <c r="J29" s="47">
        <f t="shared" si="0"/>
        <v>1.07</v>
      </c>
      <c r="K29" s="47">
        <f t="shared" si="1"/>
        <v>0.81</v>
      </c>
      <c r="L29" s="47">
        <f t="shared" si="2"/>
        <v>0.24</v>
      </c>
      <c r="M29" s="43" t="str">
        <f t="shared" si="3"/>
        <v>Vencedora</v>
      </c>
    </row>
    <row r="30" spans="1:13" ht="15.75">
      <c r="A30" s="46" t="s">
        <v>51</v>
      </c>
      <c r="B30" s="43">
        <v>706</v>
      </c>
      <c r="C30" s="43">
        <v>644</v>
      </c>
      <c r="D30" s="43">
        <v>19</v>
      </c>
      <c r="E30" s="43">
        <v>6</v>
      </c>
      <c r="F30" s="43">
        <v>1359</v>
      </c>
      <c r="G30" s="43">
        <v>535</v>
      </c>
      <c r="H30" s="43">
        <v>565</v>
      </c>
      <c r="J30" s="47">
        <f t="shared" si="0"/>
        <v>0.91</v>
      </c>
      <c r="K30" s="47">
        <f t="shared" si="1"/>
        <v>0.32</v>
      </c>
      <c r="L30" s="47">
        <f t="shared" si="2"/>
        <v>0.61</v>
      </c>
      <c r="M30" s="43" t="str">
        <f t="shared" si="3"/>
        <v>Nao vencedora</v>
      </c>
    </row>
    <row r="31" spans="1:13" ht="15.75">
      <c r="A31" s="46" t="s">
        <v>52</v>
      </c>
      <c r="B31" s="43">
        <v>462</v>
      </c>
      <c r="C31" s="43">
        <v>884</v>
      </c>
      <c r="D31" s="43">
        <v>332</v>
      </c>
      <c r="E31" s="43">
        <v>272</v>
      </c>
      <c r="F31" s="43">
        <v>4938</v>
      </c>
      <c r="G31" s="43">
        <v>3040</v>
      </c>
      <c r="H31" s="43">
        <v>1467</v>
      </c>
      <c r="J31" s="47">
        <f t="shared" si="0"/>
        <v>1.9100000000000001</v>
      </c>
      <c r="K31" s="47">
        <f t="shared" si="1"/>
        <v>0.8200000000000001</v>
      </c>
      <c r="L31" s="47">
        <f t="shared" si="2"/>
        <v>0.38</v>
      </c>
      <c r="M31" s="43" t="str">
        <f t="shared" si="3"/>
        <v>Vencedora</v>
      </c>
    </row>
    <row r="32" spans="1:13" ht="15.75">
      <c r="A32" s="46" t="s">
        <v>53</v>
      </c>
      <c r="B32" s="43">
        <v>696</v>
      </c>
      <c r="C32" s="43">
        <v>701</v>
      </c>
      <c r="D32" s="43">
        <v>31</v>
      </c>
      <c r="E32" s="43">
        <v>18</v>
      </c>
      <c r="F32" s="43">
        <v>3730</v>
      </c>
      <c r="G32" s="43">
        <v>3257</v>
      </c>
      <c r="H32" s="43">
        <v>974</v>
      </c>
      <c r="J32" s="47">
        <f t="shared" si="0"/>
        <v>1.01</v>
      </c>
      <c r="K32" s="47">
        <f t="shared" si="1"/>
        <v>0.58</v>
      </c>
      <c r="L32" s="47">
        <f t="shared" si="2"/>
        <v>0.13</v>
      </c>
      <c r="M32" s="43" t="str">
        <f t="shared" si="3"/>
        <v>Nao vencedora</v>
      </c>
    </row>
    <row r="33" spans="1:13" ht="15.75">
      <c r="A33" s="46" t="s">
        <v>54</v>
      </c>
      <c r="B33" s="43">
        <v>675</v>
      </c>
      <c r="C33" s="43">
        <v>516</v>
      </c>
      <c r="D33" s="43">
        <v>1231</v>
      </c>
      <c r="E33" s="43">
        <v>225</v>
      </c>
      <c r="F33" s="43">
        <v>8593</v>
      </c>
      <c r="G33" s="43">
        <v>7826</v>
      </c>
      <c r="H33" s="43">
        <v>3807</v>
      </c>
      <c r="J33" s="47">
        <f t="shared" si="0"/>
        <v>0.76</v>
      </c>
      <c r="K33" s="47">
        <f t="shared" si="1"/>
        <v>0.18</v>
      </c>
      <c r="L33" s="47">
        <f t="shared" si="2"/>
        <v>0.09</v>
      </c>
      <c r="M33" s="43" t="str">
        <f t="shared" si="3"/>
        <v>Nao vencedora</v>
      </c>
    </row>
    <row r="34" spans="1:13" ht="15.75">
      <c r="A34" s="46" t="s">
        <v>55</v>
      </c>
      <c r="B34" s="43">
        <v>677</v>
      </c>
      <c r="C34" s="43">
        <v>630</v>
      </c>
      <c r="D34" s="43">
        <v>9</v>
      </c>
      <c r="E34" s="43">
        <v>7</v>
      </c>
      <c r="F34" s="43">
        <v>2698</v>
      </c>
      <c r="G34" s="43">
        <v>1855</v>
      </c>
      <c r="H34" s="43">
        <v>954</v>
      </c>
      <c r="I34" s="43">
        <v>1</v>
      </c>
      <c r="J34" s="47">
        <f t="shared" si="0"/>
        <v>0.93</v>
      </c>
      <c r="K34" s="47">
        <f t="shared" si="1"/>
        <v>0.78</v>
      </c>
      <c r="L34" s="47">
        <f t="shared" si="2"/>
        <v>0.31</v>
      </c>
      <c r="M34" s="43" t="str">
        <f t="shared" si="3"/>
        <v>Nao vencedora</v>
      </c>
    </row>
    <row r="35" spans="1:13" ht="15.75">
      <c r="A35" s="46" t="s">
        <v>56</v>
      </c>
      <c r="B35" s="43">
        <v>734</v>
      </c>
      <c r="C35" s="43">
        <v>306</v>
      </c>
      <c r="D35" s="43">
        <v>143</v>
      </c>
      <c r="E35" s="43">
        <v>49</v>
      </c>
      <c r="F35" s="43">
        <v>4236</v>
      </c>
      <c r="G35" s="43">
        <v>3403</v>
      </c>
      <c r="H35" s="43">
        <v>1836</v>
      </c>
      <c r="J35" s="47">
        <f t="shared" si="0"/>
        <v>0.42</v>
      </c>
      <c r="K35" s="47">
        <f t="shared" si="1"/>
        <v>0.34</v>
      </c>
      <c r="L35" s="47">
        <f t="shared" si="2"/>
        <v>0.2</v>
      </c>
      <c r="M35" s="43" t="str">
        <f t="shared" si="3"/>
        <v>Nao vencedora</v>
      </c>
    </row>
    <row r="36" spans="1:13" ht="15.75">
      <c r="A36" s="46" t="s">
        <v>57</v>
      </c>
      <c r="B36" s="43">
        <v>30</v>
      </c>
      <c r="C36" s="43">
        <v>22</v>
      </c>
      <c r="D36" s="43">
        <v>3</v>
      </c>
      <c r="E36" s="43">
        <v>3</v>
      </c>
      <c r="F36" s="43">
        <v>225</v>
      </c>
      <c r="G36" s="43">
        <v>160</v>
      </c>
      <c r="H36" s="43">
        <v>22</v>
      </c>
      <c r="J36" s="47">
        <f t="shared" si="0"/>
        <v>0.73</v>
      </c>
      <c r="K36" s="47">
        <f t="shared" si="1"/>
        <v>1</v>
      </c>
      <c r="L36" s="47">
        <f t="shared" si="2"/>
        <v>0.29</v>
      </c>
      <c r="M36" s="43" t="str">
        <f t="shared" si="3"/>
        <v>Nao vencedora</v>
      </c>
    </row>
    <row r="37" spans="1:13" ht="15.75">
      <c r="A37" s="46" t="s">
        <v>58</v>
      </c>
      <c r="B37" s="43">
        <v>489</v>
      </c>
      <c r="C37" s="43">
        <v>1017</v>
      </c>
      <c r="D37" s="43">
        <v>772</v>
      </c>
      <c r="E37" s="43">
        <v>603</v>
      </c>
      <c r="F37" s="43">
        <v>4904</v>
      </c>
      <c r="G37" s="43">
        <v>4168</v>
      </c>
      <c r="H37" s="43">
        <v>2080</v>
      </c>
      <c r="J37" s="47">
        <f t="shared" si="0"/>
        <v>2.08</v>
      </c>
      <c r="K37" s="47">
        <f t="shared" si="1"/>
        <v>0.78</v>
      </c>
      <c r="L37" s="47">
        <f t="shared" si="2"/>
        <v>0.15</v>
      </c>
      <c r="M37" s="43" t="str">
        <f t="shared" si="3"/>
        <v>Nao vencedora</v>
      </c>
    </row>
    <row r="38" spans="1:13" ht="15.75">
      <c r="A38" s="48" t="s">
        <v>59</v>
      </c>
      <c r="B38" s="43">
        <v>55</v>
      </c>
      <c r="C38" s="43">
        <v>145</v>
      </c>
      <c r="D38" s="43">
        <v>294</v>
      </c>
      <c r="E38" s="43">
        <v>108</v>
      </c>
      <c r="F38" s="43">
        <v>2746</v>
      </c>
      <c r="G38" s="43">
        <v>2465</v>
      </c>
      <c r="H38" s="43">
        <v>854</v>
      </c>
      <c r="J38" s="47">
        <f t="shared" si="0"/>
        <v>2.64</v>
      </c>
      <c r="K38" s="47">
        <f t="shared" si="1"/>
        <v>0.37</v>
      </c>
      <c r="L38" s="47">
        <f t="shared" si="2"/>
        <v>0.1</v>
      </c>
      <c r="M38" s="43" t="str">
        <f t="shared" si="3"/>
        <v>Nao vencedora</v>
      </c>
    </row>
    <row r="39" spans="1:13" ht="15.75">
      <c r="A39" s="46" t="s">
        <v>60</v>
      </c>
      <c r="B39" s="43">
        <v>37</v>
      </c>
      <c r="C39" s="43">
        <v>36</v>
      </c>
      <c r="D39" s="43">
        <v>9</v>
      </c>
      <c r="E39" s="43">
        <v>7</v>
      </c>
      <c r="F39" s="43">
        <v>298</v>
      </c>
      <c r="G39" s="43">
        <v>246</v>
      </c>
      <c r="H39" s="43">
        <v>66</v>
      </c>
      <c r="J39" s="47">
        <f t="shared" si="0"/>
        <v>0.97</v>
      </c>
      <c r="K39" s="47">
        <f t="shared" si="1"/>
        <v>0.78</v>
      </c>
      <c r="L39" s="47">
        <f t="shared" si="2"/>
        <v>0.17</v>
      </c>
      <c r="M39" s="43" t="str">
        <f t="shared" si="3"/>
        <v>Nao vencedora</v>
      </c>
    </row>
    <row r="40" spans="1:13" ht="15.75">
      <c r="A40" s="46" t="s">
        <v>61</v>
      </c>
      <c r="B40" s="43">
        <v>296</v>
      </c>
      <c r="C40" s="43">
        <v>267</v>
      </c>
      <c r="D40" s="43">
        <v>10</v>
      </c>
      <c r="E40" s="43">
        <v>3</v>
      </c>
      <c r="F40" s="43">
        <v>1289</v>
      </c>
      <c r="G40" s="43">
        <v>822</v>
      </c>
      <c r="H40" s="43">
        <v>250</v>
      </c>
      <c r="J40" s="47">
        <f t="shared" si="0"/>
        <v>0.9</v>
      </c>
      <c r="K40" s="47">
        <f t="shared" si="1"/>
        <v>0.30000000000000004</v>
      </c>
      <c r="L40" s="47">
        <f t="shared" si="2"/>
        <v>0.36</v>
      </c>
      <c r="M40" s="43" t="str">
        <f t="shared" si="3"/>
        <v>Nao vencedora</v>
      </c>
    </row>
    <row r="41" spans="1:13" ht="15.75">
      <c r="A41" s="48" t="s">
        <v>62</v>
      </c>
      <c r="B41" s="43">
        <v>114</v>
      </c>
      <c r="C41" s="43">
        <v>99</v>
      </c>
      <c r="D41" s="43">
        <v>97</v>
      </c>
      <c r="E41" s="43">
        <v>38</v>
      </c>
      <c r="F41" s="43">
        <v>781</v>
      </c>
      <c r="G41" s="43">
        <v>714</v>
      </c>
      <c r="H41" s="43">
        <v>362</v>
      </c>
      <c r="J41" s="47">
        <f t="shared" si="0"/>
        <v>0.87</v>
      </c>
      <c r="K41" s="47">
        <f t="shared" si="1"/>
        <v>0.39</v>
      </c>
      <c r="L41" s="47">
        <f t="shared" si="2"/>
        <v>0.09</v>
      </c>
      <c r="M41" s="43" t="str">
        <f t="shared" si="3"/>
        <v>Nao vencedora</v>
      </c>
    </row>
    <row r="42" spans="1:13" ht="21">
      <c r="A42" s="46" t="s">
        <v>63</v>
      </c>
      <c r="B42" s="43">
        <v>779</v>
      </c>
      <c r="C42" s="43">
        <v>743</v>
      </c>
      <c r="D42" s="43">
        <v>8</v>
      </c>
      <c r="E42" s="43">
        <v>3</v>
      </c>
      <c r="F42" s="43">
        <v>1222</v>
      </c>
      <c r="G42" s="43">
        <v>712</v>
      </c>
      <c r="H42" s="43">
        <v>372</v>
      </c>
      <c r="J42" s="47">
        <f t="shared" si="0"/>
        <v>0.9500000000000001</v>
      </c>
      <c r="K42" s="47">
        <f t="shared" si="1"/>
        <v>0.38</v>
      </c>
      <c r="L42" s="47">
        <f t="shared" si="2"/>
        <v>0.42</v>
      </c>
      <c r="M42" s="43" t="str">
        <f t="shared" si="3"/>
        <v>Nao vencedora</v>
      </c>
    </row>
    <row r="43" spans="1:13" ht="21">
      <c r="A43" s="46" t="s">
        <v>64</v>
      </c>
      <c r="B43" s="43">
        <v>149</v>
      </c>
      <c r="C43" s="43">
        <v>518</v>
      </c>
      <c r="D43" s="43">
        <v>279</v>
      </c>
      <c r="E43" s="43">
        <v>211</v>
      </c>
      <c r="F43" s="43">
        <v>5331</v>
      </c>
      <c r="G43" s="43">
        <v>4797</v>
      </c>
      <c r="H43" s="43">
        <v>2031</v>
      </c>
      <c r="J43" s="47">
        <f t="shared" si="0"/>
        <v>3.48</v>
      </c>
      <c r="K43" s="47">
        <f t="shared" si="1"/>
        <v>0.76</v>
      </c>
      <c r="L43" s="47">
        <f t="shared" si="2"/>
        <v>0.1</v>
      </c>
      <c r="M43" s="43" t="str">
        <f t="shared" si="3"/>
        <v>Nao vencedora</v>
      </c>
    </row>
    <row r="44" spans="1:13" ht="21">
      <c r="A44" s="46" t="s">
        <v>65</v>
      </c>
      <c r="B44" s="43">
        <v>2934</v>
      </c>
      <c r="C44" s="43">
        <v>3203</v>
      </c>
      <c r="D44" s="43">
        <v>31</v>
      </c>
      <c r="E44" s="43">
        <v>27</v>
      </c>
      <c r="F44" s="43">
        <v>5264</v>
      </c>
      <c r="G44" s="43">
        <v>1818</v>
      </c>
      <c r="H44" s="43">
        <v>357</v>
      </c>
      <c r="J44" s="47">
        <f t="shared" si="0"/>
        <v>1.09</v>
      </c>
      <c r="K44" s="47">
        <f t="shared" si="1"/>
        <v>0.87</v>
      </c>
      <c r="L44" s="47">
        <f t="shared" si="2"/>
        <v>0.65</v>
      </c>
      <c r="M44" s="43" t="str">
        <f t="shared" si="3"/>
        <v>Vencedora</v>
      </c>
    </row>
    <row r="45" spans="1:13" ht="15.75">
      <c r="A45" s="49" t="s">
        <v>66</v>
      </c>
      <c r="B45" s="50">
        <v>194</v>
      </c>
      <c r="C45" s="50">
        <v>236</v>
      </c>
      <c r="D45" s="50">
        <v>11</v>
      </c>
      <c r="E45" s="50">
        <v>10</v>
      </c>
      <c r="F45" s="50">
        <v>1296</v>
      </c>
      <c r="G45" s="50">
        <v>667</v>
      </c>
      <c r="H45" s="43">
        <v>288</v>
      </c>
      <c r="J45" s="51">
        <f t="shared" si="0"/>
        <v>1.22</v>
      </c>
      <c r="K45" s="51">
        <f t="shared" si="1"/>
        <v>0.91</v>
      </c>
      <c r="L45" s="51">
        <f t="shared" si="2"/>
        <v>0.49</v>
      </c>
      <c r="M45" s="50">
        <f t="shared" si="3"/>
        <v>0</v>
      </c>
    </row>
    <row r="46" spans="1:13" ht="15.75">
      <c r="A46" s="42" t="s">
        <v>67</v>
      </c>
      <c r="B46" s="43">
        <v>254</v>
      </c>
      <c r="C46" s="43">
        <v>216</v>
      </c>
      <c r="D46" s="43">
        <v>16</v>
      </c>
      <c r="E46" s="43">
        <v>7</v>
      </c>
      <c r="F46" s="43">
        <v>1115</v>
      </c>
      <c r="G46" s="43">
        <v>884</v>
      </c>
      <c r="H46" s="43">
        <v>133</v>
      </c>
      <c r="J46" s="51">
        <f t="shared" si="0"/>
        <v>0.85</v>
      </c>
      <c r="K46" s="51">
        <f t="shared" si="1"/>
        <v>0.44</v>
      </c>
      <c r="L46" s="51">
        <f t="shared" si="2"/>
        <v>0.21</v>
      </c>
      <c r="M46" s="50">
        <f t="shared" si="3"/>
        <v>0</v>
      </c>
    </row>
  </sheetData>
  <sheetProtection selectLockedCells="1" selectUnlockedCells="1"/>
  <autoFilter ref="A2:G43"/>
  <mergeCells count="4">
    <mergeCell ref="B1:C1"/>
    <mergeCell ref="D1:E1"/>
    <mergeCell ref="F1:G1"/>
    <mergeCell ref="J1:L1"/>
  </mergeCells>
  <dataValidations count="1">
    <dataValidation type="list" operator="equal" allowBlank="1" showErrorMessage="1" sqref="A32">
      <formula1>#N/A</formula1>
    </dataValidation>
  </dataValidations>
  <printOptions/>
  <pageMargins left="0.7875" right="0.7875" top="0.8861111111111111" bottom="1.1083333333333334" header="0.7875" footer="0.7875"/>
  <pageSetup horizontalDpi="300" verticalDpi="300" orientation="landscape" paperSize="9" scale="71"/>
  <headerFooter alignWithMargins="0">
    <oddFooter>&amp;C&amp;8Divisão de Acompanhamento de Dados Estatísticos
Telefone(s):  (98) 3261 - 6161 / 6162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9">
      <selection activeCell="D2" sqref="D2"/>
    </sheetView>
  </sheetViews>
  <sheetFormatPr defaultColWidth="11.421875" defaultRowHeight="15"/>
  <cols>
    <col min="1" max="1" width="79.140625" style="52" customWidth="1"/>
    <col min="2" max="2" width="11.57421875" style="52" customWidth="1"/>
    <col min="3" max="3" width="79.57421875" style="52" customWidth="1"/>
    <col min="4" max="4" width="11.57421875" style="53" customWidth="1"/>
    <col min="5" max="16384" width="11.57421875" style="52" customWidth="1"/>
  </cols>
  <sheetData>
    <row r="1" spans="3:4" ht="15.75">
      <c r="C1" s="52" t="s">
        <v>4</v>
      </c>
      <c r="D1" s="53" t="s">
        <v>68</v>
      </c>
    </row>
    <row r="2" spans="1:3" ht="15.75">
      <c r="A2" s="52" t="s">
        <v>24</v>
      </c>
      <c r="B2" s="52" t="str">
        <f aca="true" t="shared" si="0" ref="B2:B46">IF(A2=C2,"Igual","Diferente")</f>
        <v>Igual</v>
      </c>
      <c r="C2" s="52" t="s">
        <v>24</v>
      </c>
    </row>
    <row r="3" spans="1:3" ht="15.75">
      <c r="A3" s="52" t="s">
        <v>25</v>
      </c>
      <c r="B3" s="52" t="str">
        <f t="shared" si="0"/>
        <v>Igual</v>
      </c>
      <c r="C3" s="52" t="s">
        <v>25</v>
      </c>
    </row>
    <row r="4" spans="1:3" ht="15.75">
      <c r="A4" s="52" t="s">
        <v>26</v>
      </c>
      <c r="B4" s="52" t="str">
        <f t="shared" si="0"/>
        <v>Igual</v>
      </c>
      <c r="C4" s="52" t="s">
        <v>26</v>
      </c>
    </row>
    <row r="5" spans="1:3" ht="15.75">
      <c r="A5" s="52" t="s">
        <v>27</v>
      </c>
      <c r="B5" s="52" t="str">
        <f t="shared" si="0"/>
        <v>Igual</v>
      </c>
      <c r="C5" s="52" t="s">
        <v>27</v>
      </c>
    </row>
    <row r="6" spans="1:3" ht="15.75">
      <c r="A6" s="52" t="s">
        <v>28</v>
      </c>
      <c r="B6" s="52" t="str">
        <f t="shared" si="0"/>
        <v>Igual</v>
      </c>
      <c r="C6" s="52" t="s">
        <v>28</v>
      </c>
    </row>
    <row r="7" spans="1:3" ht="15.75">
      <c r="A7" s="52" t="s">
        <v>29</v>
      </c>
      <c r="B7" s="52" t="str">
        <f t="shared" si="0"/>
        <v>Igual</v>
      </c>
      <c r="C7" s="52" t="s">
        <v>29</v>
      </c>
    </row>
    <row r="8" spans="1:3" ht="15.75">
      <c r="A8" s="52" t="s">
        <v>30</v>
      </c>
      <c r="B8" s="52" t="str">
        <f t="shared" si="0"/>
        <v>Igual</v>
      </c>
      <c r="C8" s="52" t="s">
        <v>30</v>
      </c>
    </row>
    <row r="9" spans="1:3" ht="15.75">
      <c r="A9" s="52" t="s">
        <v>31</v>
      </c>
      <c r="B9" s="52" t="str">
        <f t="shared" si="0"/>
        <v>Igual</v>
      </c>
      <c r="C9" s="52" t="s">
        <v>31</v>
      </c>
    </row>
    <row r="10" spans="1:3" ht="15.75">
      <c r="A10" s="52" t="s">
        <v>32</v>
      </c>
      <c r="B10" s="52" t="str">
        <f t="shared" si="0"/>
        <v>Igual</v>
      </c>
      <c r="C10" s="52" t="s">
        <v>32</v>
      </c>
    </row>
    <row r="11" spans="1:3" ht="15.75">
      <c r="A11" s="52" t="s">
        <v>33</v>
      </c>
      <c r="B11" s="52" t="str">
        <f t="shared" si="0"/>
        <v>Igual</v>
      </c>
      <c r="C11" s="52" t="s">
        <v>33</v>
      </c>
    </row>
    <row r="12" spans="1:4" ht="15.75">
      <c r="A12" s="52" t="s">
        <v>34</v>
      </c>
      <c r="B12" s="52" t="str">
        <f t="shared" si="0"/>
        <v>Igual</v>
      </c>
      <c r="C12" s="52" t="s">
        <v>34</v>
      </c>
      <c r="D12" s="53">
        <v>1</v>
      </c>
    </row>
    <row r="13" spans="1:3" ht="15.75">
      <c r="A13" s="52" t="s">
        <v>35</v>
      </c>
      <c r="B13" s="52" t="str">
        <f t="shared" si="0"/>
        <v>Igual</v>
      </c>
      <c r="C13" s="52" t="s">
        <v>35</v>
      </c>
    </row>
    <row r="14" spans="1:3" ht="15.75">
      <c r="A14" s="52" t="s">
        <v>36</v>
      </c>
      <c r="B14" s="52" t="str">
        <f t="shared" si="0"/>
        <v>Igual</v>
      </c>
      <c r="C14" s="52" t="s">
        <v>36</v>
      </c>
    </row>
    <row r="15" spans="1:3" ht="15.75">
      <c r="A15" s="52" t="s">
        <v>37</v>
      </c>
      <c r="B15" s="52" t="str">
        <f t="shared" si="0"/>
        <v>Igual</v>
      </c>
      <c r="C15" s="52" t="s">
        <v>37</v>
      </c>
    </row>
    <row r="16" spans="1:4" ht="15.75">
      <c r="A16" s="52" t="s">
        <v>38</v>
      </c>
      <c r="B16" s="52" t="str">
        <f t="shared" si="0"/>
        <v>Igual</v>
      </c>
      <c r="C16" s="52" t="s">
        <v>38</v>
      </c>
      <c r="D16"/>
    </row>
    <row r="17" spans="1:3" ht="15.75">
      <c r="A17" s="52" t="s">
        <v>39</v>
      </c>
      <c r="B17" s="52" t="str">
        <f t="shared" si="0"/>
        <v>Igual</v>
      </c>
      <c r="C17" s="52" t="s">
        <v>39</v>
      </c>
    </row>
    <row r="18" spans="1:4" ht="15.75">
      <c r="A18" s="52" t="s">
        <v>40</v>
      </c>
      <c r="B18" s="52" t="str">
        <f t="shared" si="0"/>
        <v>Igual</v>
      </c>
      <c r="C18" s="52" t="s">
        <v>40</v>
      </c>
      <c r="D18"/>
    </row>
    <row r="19" spans="1:4" ht="15.75">
      <c r="A19" s="52" t="s">
        <v>41</v>
      </c>
      <c r="B19" s="52" t="str">
        <f t="shared" si="0"/>
        <v>Igual</v>
      </c>
      <c r="C19" s="52" t="s">
        <v>41</v>
      </c>
      <c r="D19" s="53">
        <v>4</v>
      </c>
    </row>
    <row r="20" spans="1:4" ht="15.75">
      <c r="A20" s="52" t="s">
        <v>69</v>
      </c>
      <c r="B20" s="52" t="str">
        <f t="shared" si="0"/>
        <v>Igual</v>
      </c>
      <c r="C20" s="52" t="s">
        <v>69</v>
      </c>
      <c r="D20"/>
    </row>
    <row r="21" spans="1:3" ht="15.75">
      <c r="A21" s="52" t="s">
        <v>42</v>
      </c>
      <c r="B21" s="52" t="str">
        <f t="shared" si="0"/>
        <v>Igual</v>
      </c>
      <c r="C21" s="52" t="s">
        <v>42</v>
      </c>
    </row>
    <row r="22" spans="1:3" ht="15.75">
      <c r="A22" s="52" t="s">
        <v>43</v>
      </c>
      <c r="B22" s="52" t="str">
        <f t="shared" si="0"/>
        <v>Igual</v>
      </c>
      <c r="C22" s="52" t="s">
        <v>43</v>
      </c>
    </row>
    <row r="23" spans="1:3" ht="15.75">
      <c r="A23" s="52" t="s">
        <v>44</v>
      </c>
      <c r="B23" s="52" t="str">
        <f t="shared" si="0"/>
        <v>Igual</v>
      </c>
      <c r="C23" s="52" t="s">
        <v>44</v>
      </c>
    </row>
    <row r="24" spans="1:3" ht="15.75">
      <c r="A24" s="52" t="s">
        <v>45</v>
      </c>
      <c r="B24" s="52" t="str">
        <f t="shared" si="0"/>
        <v>Igual</v>
      </c>
      <c r="C24" s="52" t="s">
        <v>45</v>
      </c>
    </row>
    <row r="25" spans="1:3" ht="15.75">
      <c r="A25" s="52" t="s">
        <v>46</v>
      </c>
      <c r="B25" s="52" t="str">
        <f t="shared" si="0"/>
        <v>Igual</v>
      </c>
      <c r="C25" s="52" t="s">
        <v>46</v>
      </c>
    </row>
    <row r="26" spans="1:3" ht="15.75">
      <c r="A26" s="52" t="s">
        <v>47</v>
      </c>
      <c r="B26" s="52" t="str">
        <f t="shared" si="0"/>
        <v>Igual</v>
      </c>
      <c r="C26" s="52" t="s">
        <v>47</v>
      </c>
    </row>
    <row r="27" spans="1:3" ht="15.75">
      <c r="A27" s="52" t="s">
        <v>48</v>
      </c>
      <c r="B27" s="52" t="str">
        <f t="shared" si="0"/>
        <v>Igual</v>
      </c>
      <c r="C27" s="52" t="s">
        <v>48</v>
      </c>
    </row>
    <row r="28" spans="1:3" ht="15.75">
      <c r="A28" s="52" t="s">
        <v>49</v>
      </c>
      <c r="B28" s="52" t="str">
        <f t="shared" si="0"/>
        <v>Igual</v>
      </c>
      <c r="C28" s="52" t="s">
        <v>49</v>
      </c>
    </row>
    <row r="29" spans="1:3" ht="15.75">
      <c r="A29" s="52" t="s">
        <v>50</v>
      </c>
      <c r="B29" s="52" t="str">
        <f t="shared" si="0"/>
        <v>Igual</v>
      </c>
      <c r="C29" s="52" t="s">
        <v>50</v>
      </c>
    </row>
    <row r="30" spans="1:3" ht="15.75">
      <c r="A30" s="52" t="s">
        <v>51</v>
      </c>
      <c r="B30" s="52" t="str">
        <f t="shared" si="0"/>
        <v>Igual</v>
      </c>
      <c r="C30" s="52" t="s">
        <v>51</v>
      </c>
    </row>
    <row r="31" spans="1:3" ht="15.75">
      <c r="A31" s="52" t="s">
        <v>52</v>
      </c>
      <c r="B31" s="52" t="str">
        <f t="shared" si="0"/>
        <v>Igual</v>
      </c>
      <c r="C31" s="52" t="s">
        <v>52</v>
      </c>
    </row>
    <row r="32" spans="1:3" ht="15.75">
      <c r="A32" s="52" t="s">
        <v>53</v>
      </c>
      <c r="B32" s="52" t="str">
        <f t="shared" si="0"/>
        <v>Igual</v>
      </c>
      <c r="C32" s="52" t="s">
        <v>53</v>
      </c>
    </row>
    <row r="33" spans="1:3" ht="15.75">
      <c r="A33" s="52" t="s">
        <v>54</v>
      </c>
      <c r="B33" s="52" t="str">
        <f t="shared" si="0"/>
        <v>Igual</v>
      </c>
      <c r="C33" s="52" t="s">
        <v>54</v>
      </c>
    </row>
    <row r="34" spans="1:4" ht="15.75">
      <c r="A34" s="52" t="s">
        <v>55</v>
      </c>
      <c r="B34" s="52" t="str">
        <f t="shared" si="0"/>
        <v>Igual</v>
      </c>
      <c r="C34" s="52" t="s">
        <v>55</v>
      </c>
      <c r="D34" s="53">
        <v>1</v>
      </c>
    </row>
    <row r="35" spans="1:4" ht="15.75">
      <c r="A35" s="52" t="s">
        <v>56</v>
      </c>
      <c r="B35" s="52" t="str">
        <f t="shared" si="0"/>
        <v>Igual</v>
      </c>
      <c r="C35" s="52" t="s">
        <v>56</v>
      </c>
      <c r="D35"/>
    </row>
    <row r="36" spans="1:3" ht="15.75">
      <c r="A36" s="52" t="s">
        <v>57</v>
      </c>
      <c r="B36" s="52" t="str">
        <f t="shared" si="0"/>
        <v>Igual</v>
      </c>
      <c r="C36" s="52" t="s">
        <v>57</v>
      </c>
    </row>
    <row r="37" spans="1:3" ht="15.75">
      <c r="A37" s="52" t="s">
        <v>58</v>
      </c>
      <c r="B37" s="52" t="str">
        <f t="shared" si="0"/>
        <v>Igual</v>
      </c>
      <c r="C37" s="52" t="s">
        <v>58</v>
      </c>
    </row>
    <row r="38" spans="1:3" ht="15.75">
      <c r="A38" s="52" t="s">
        <v>59</v>
      </c>
      <c r="B38" s="52" t="str">
        <f t="shared" si="0"/>
        <v>Igual</v>
      </c>
      <c r="C38" s="52" t="s">
        <v>59</v>
      </c>
    </row>
    <row r="39" spans="1:4" ht="15.75">
      <c r="A39" s="52" t="s">
        <v>60</v>
      </c>
      <c r="B39" s="52" t="str">
        <f t="shared" si="0"/>
        <v>Igual</v>
      </c>
      <c r="C39" s="52" t="s">
        <v>60</v>
      </c>
      <c r="D39"/>
    </row>
    <row r="40" spans="1:3" ht="15.75">
      <c r="A40" s="52" t="s">
        <v>61</v>
      </c>
      <c r="B40" s="52" t="str">
        <f t="shared" si="0"/>
        <v>Igual</v>
      </c>
      <c r="C40" s="52" t="s">
        <v>61</v>
      </c>
    </row>
    <row r="41" spans="1:3" ht="15.75">
      <c r="A41" s="52" t="s">
        <v>62</v>
      </c>
      <c r="B41" s="52" t="str">
        <f t="shared" si="0"/>
        <v>Igual</v>
      </c>
      <c r="C41" s="52" t="s">
        <v>62</v>
      </c>
    </row>
    <row r="42" spans="1:3" ht="15.75">
      <c r="A42" s="52" t="s">
        <v>63</v>
      </c>
      <c r="B42" s="52" t="str">
        <f t="shared" si="0"/>
        <v>Igual</v>
      </c>
      <c r="C42" s="52" t="s">
        <v>63</v>
      </c>
    </row>
    <row r="43" spans="1:3" ht="15.75">
      <c r="A43" s="52" t="s">
        <v>64</v>
      </c>
      <c r="B43" s="52" t="str">
        <f t="shared" si="0"/>
        <v>Igual</v>
      </c>
      <c r="C43" s="52" t="s">
        <v>64</v>
      </c>
    </row>
    <row r="44" spans="1:3" ht="15.75">
      <c r="A44" s="52" t="s">
        <v>65</v>
      </c>
      <c r="B44" s="52" t="str">
        <f t="shared" si="0"/>
        <v>Igual</v>
      </c>
      <c r="C44" s="52" t="s">
        <v>65</v>
      </c>
    </row>
    <row r="45" spans="1:3" ht="15.75">
      <c r="A45" s="52" t="s">
        <v>66</v>
      </c>
      <c r="B45" s="52" t="str">
        <f t="shared" si="0"/>
        <v>Igual</v>
      </c>
      <c r="C45" s="52" t="s">
        <v>66</v>
      </c>
    </row>
    <row r="46" spans="1:3" ht="15.75">
      <c r="A46" s="52" t="s">
        <v>67</v>
      </c>
      <c r="B46" s="52" t="str">
        <f t="shared" si="0"/>
        <v>Igual</v>
      </c>
      <c r="C46" s="52" t="s">
        <v>67</v>
      </c>
    </row>
  </sheetData>
  <sheetProtection selectLockedCells="1" selectUnlockedCells="1"/>
  <autoFilter ref="C1:D53"/>
  <printOptions/>
  <pageMargins left="0.7875" right="0.7875" top="0.8861111111111111" bottom="1.1083333333333334" header="0.7875" footer="0.7875"/>
  <pageSetup horizontalDpi="300" verticalDpi="300" orientation="landscape" paperSize="9" scale="71"/>
  <headerFooter alignWithMargins="0">
    <oddFooter>&amp;C&amp;8Divisão de Acompanhamento de Dados Estatísticos
Telefone(s):  (98) 3261 - 6161 / 6162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cmachado</dc:creator>
  <cp:keywords/>
  <dc:description/>
  <cp:lastModifiedBy/>
  <cp:lastPrinted>2018-04-10T14:08:00Z</cp:lastPrinted>
  <dcterms:created xsi:type="dcterms:W3CDTF">2016-04-19T15:48:51Z</dcterms:created>
  <dcterms:modified xsi:type="dcterms:W3CDTF">2018-11-13T13:51:15Z</dcterms:modified>
  <cp:category/>
  <cp:version/>
  <cp:contentType/>
  <cp:contentStatus/>
  <cp:revision>345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